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600" windowHeight="8085" firstSheet="6" activeTab="12"/>
  </bookViews>
  <sheets>
    <sheet name="ฟอร์ม 1" sheetId="1" r:id="rId1"/>
    <sheet name="ฟอร์ม 1-1" sheetId="2" r:id="rId2"/>
    <sheet name="สบส. เขต ฟ. 1" sheetId="3" r:id="rId3"/>
    <sheet name="สบส. เขต ฟ 2" sheetId="4" r:id="rId4"/>
    <sheet name="FROM FTE" sheetId="5" r:id="rId5"/>
    <sheet name="กลุ่มบริหาร" sheetId="6" r:id="rId6"/>
    <sheet name="กลุ่มยุทธศาสตร์" sheetId="7" r:id="rId7"/>
    <sheet name="กลุ่มอาคารฯ" sheetId="8" r:id="rId8"/>
    <sheet name="กลุ่มควบคุมมาตรฐาน" sheetId="9" r:id="rId9"/>
    <sheet name="กลุ่ม สช" sheetId="10" r:id="rId10"/>
    <sheet name="งานสุขศึกษา" sheetId="11" r:id="rId11"/>
    <sheet name="กลุ่มวิศวกรรม" sheetId="12" r:id="rId12"/>
    <sheet name="รวมอัตรากำลัง" sheetId="13" r:id="rId13"/>
  </sheets>
  <definedNames>
    <definedName name="_xlnm.Print_Titles" localSheetId="3">'สบส. เขต ฟ 2'!$3:$3</definedName>
    <definedName name="_xlnm.Print_Titles" localSheetId="2">'สบส. เขต ฟ. 1'!$4:$5</definedName>
  </definedNames>
  <calcPr fullCalcOnLoad="1"/>
</workbook>
</file>

<file path=xl/sharedStrings.xml><?xml version="1.0" encoding="utf-8"?>
<sst xmlns="http://schemas.openxmlformats.org/spreadsheetml/2006/main" count="4003" uniqueCount="1006">
  <si>
    <t>(ใช้โปรแกรม Microsoft Excel เท่านั้น)</t>
  </si>
  <si>
    <t>แบบประมาณการความต้องการอัตรากำลังเพิ่มใหม่ที่สอดคล้องกับยุทธศาสตร์ชาติ  ระยะ  20  ปี</t>
  </si>
  <si>
    <t>ส่วนราชการ /  กรม    สำนักเลขาธิการนายกรัฐมนตรี</t>
  </si>
  <si>
    <t>ยุทธศาสตร์ชาติ  ระยะ  20  ปี</t>
  </si>
  <si>
    <t>ยุทธศาสตร์/กลยุทธ์ของส่วนราชการ/กรมที่สอดคล้องกับยุทธศาสตร์ชาติ  
ระยะ  20  ปี</t>
  </si>
  <si>
    <t>ภารกิจสำคัญตาม
แผนปฏิบัติราชการ
ของส่วนราชการ/กรม</t>
  </si>
  <si>
    <t>ช่วงระยะเวลา
ที่ดำเนินงาน *
(โปรดระบุ  X)</t>
  </si>
  <si>
    <t xml:space="preserve">หน่วยงานหลักที่รับผิดชอบ  </t>
  </si>
  <si>
    <t>ความต้องการอัตรากำลังเพิ่มใหม่
ในแต่ละช่วงระยะเวลา ** (อัตรา)</t>
  </si>
  <si>
    <t>รวม</t>
  </si>
  <si>
    <t>2. ด้านการสร้างความสามารถในการแข่งขัน</t>
  </si>
  <si>
    <t>ส่งเสริมพัฒนานาระบบบริการสุขภาพ สถานพยาบาล และสถานประกอบการเพื่อสุขภาพ</t>
  </si>
  <si>
    <t>1. ส่งเสริม สนับสนุน พัฒนางานด้านวิศวกรรมการแพทย์ วิศวกรรม ความปลอดภัย สื่อสาร ให้กับสถานบริการสุขภาพ</t>
  </si>
  <si>
    <t>x</t>
  </si>
  <si>
    <t>สนง.สบส.เขต 1-12</t>
  </si>
  <si>
    <t xml:space="preserve"> 2. ส่งเสริม สนับสนุน และพัฒนาระบบการรับรองและดำเนินการสอบ</t>
  </si>
  <si>
    <t xml:space="preserve"> 3. พัฒนาส่งเสริมจัดระบบวิศวกรรมสื่อสาร</t>
  </si>
  <si>
    <t>4.พัฒนาบุคลากรของสถานบริการสุขภาพ</t>
  </si>
  <si>
    <t>5.ศึกษาวิเคราะห์ วิจัย พัฒนา ผลิต ประเมินเทคโนโลยี่</t>
  </si>
  <si>
    <t>6. ปฎิบัติงานร่วมกับหรือสนับสนุนการปฏิบัติงานของหน่วยงานอื่นที่เกี่ยวข้อง</t>
  </si>
  <si>
    <r>
      <t>หมายเหตุ</t>
    </r>
    <r>
      <rPr>
        <sz val="13"/>
        <color indexed="8"/>
        <rFont val="TH SarabunIT๙"/>
        <family val="2"/>
      </rPr>
      <t xml:space="preserve">  *  ระยะที่  1  (พ.ศ.  2560 - 2564)  ระยะที่  2  (พ.ศ.  2564 - 2569)  ระยะที่  3  (พ.ศ.  2570 - 2574)  ระยะที่  4  พ.ศ.  2575 - 2579)</t>
    </r>
  </si>
  <si>
    <t xml:space="preserve">             **  ต้องวิเคราะห์ภาระงาน  (Work Load)  ด้วยวิธีการ/เทคนิคที่เหมาะสม  เช่น  FTE  Standard  Ratios  จำนวนผู้รับบริการ  เป็นต้น  ซึ่งสะท้อนความจำเป็นตามภารกิจและการแก้ไขปัญหาสำคัญเร่งด่วนของประเทศ 
                  (ให้แนบหลักฐานการวิเคราะห์ภาระงาน)</t>
  </si>
  <si>
    <t xml:space="preserve">                - การบันทึกข้อมูล ขอให้ใช้โปรแกรม Microsoft Excel เท่านั้น โดยให้บันทึกข้อมูลในแต่ละภารกิจย่อย อยู่ในแถว (Row) เดียวกัน เพื่อความสะดวกต่อการวิเคราะห์ข้อมูลในลำดับต่อไป</t>
  </si>
  <si>
    <t xml:space="preserve">                - ส่งข้อมูลไปยัง กลุ่มบริหารทรัพยากรบุคคล ทาง E-mail : hrm_at@hotmail.com </t>
  </si>
  <si>
    <t xml:space="preserve">                - ผู้ประสานงาน : น้ำหวาน, เปิ้ล, อ๊อด Tel. 0 2193 7000 ต่อ 18727 Fax. 0 2149 5643 </t>
  </si>
  <si>
    <t>ยกระดับคุณภาพมาตรฐานการบริการสุขภาพสู่มาตรฐานสากล</t>
  </si>
  <si>
    <t>6. ด้านการปรับสมดุลและพัฒนาระบบการบริหารจัดการภาครัฐ</t>
  </si>
  <si>
    <t>พัฒนาระบบบริหารจัดการองค์กรอย่างมีประสิทธิภาพ</t>
  </si>
  <si>
    <t>ตัวอย่างการกรอกแบบฟอร์มการคำนวณ</t>
  </si>
  <si>
    <t xml:space="preserve">ในการเสนอขออัตรากำลังนั้น ให้แต่ละหน่วยงานต้องมีการวิเคราะห์ความจำเป็นตามภารกิจเดิม/ภารกิจใหม่ ที่เพิ่มขึ้น เพื่อประกอบการเสนออัตรากำลังใหม่ที่ชัดเจน
</t>
  </si>
  <si>
    <t>อัตรากำลังเดิม</t>
  </si>
  <si>
    <t>ภารกิจเดิม</t>
  </si>
  <si>
    <t>ปริมาณงานที่เพิ่มขึ้นในภารกิจเดิม</t>
  </si>
  <si>
    <t>ภารกิจที่จะยุบ/ถ่ายโอนให้ท้องถิ่น</t>
  </si>
  <si>
    <t>ภารกิจใหม่ตามกฎหมาย/นโยบายรัฐ</t>
  </si>
  <si>
    <t>ข้อเสนออัตรากำลังใหม่</t>
  </si>
  <si>
    <t>GAP</t>
  </si>
  <si>
    <t>หมายเหตุ :  1. การบันทึกข้อมูล ขอให้ใช้โปรแกรม Microsoft Excel เท่านั้น โดยให้บันทึกข้อมูลในแต่ละภารกิจย่อย อยู่ในแถว (Row) เดียวกัน เพื่อความสะดวกต่อการวิเคราะห์ข้อมูลในลำดับต่อไป</t>
  </si>
  <si>
    <t xml:space="preserve"> (๒)  ให้คำปรึกษาด้านวิชาการและเทคนิคเฉพาะ วิชาชีพด้านวิศวกรรมทางการแพทย์ ด้านอาคารและภูมิสถาปัตย์ทางการแพทย์และสาธารณสุข ด้านสุขภาพภาคประชาชนและการพัฒนาพฤติกรรมสุขภาพ และกฎหมายที่เกี่ยวข้องให้แก่สถานพยาบาล หน่วยงานภาครัฐ ภาคเอกชน สถานประกอบการเพื่อสุขภาพ ภาคีเครือข่าย และภาคส่วนอื่นที่เกี่ยวข้อง ในระดับพื้นที่  
 </t>
  </si>
  <si>
    <t xml:space="preserve"> (๑๐) ปฏิบัติงานร่วมกับหรือสนับสนุนการปฏิบัติงานของหน่วยงานอื่นที่เกี่ยวข้องหรือที่ได้รับมอบหมาย</t>
  </si>
  <si>
    <t xml:space="preserve">(๓) พัฒนาทักษะวิชาชีพเฉพาะ ด้านวิศวกรรมทางการแพทย์ ด้านอาคารและภูมิสถาปัตย์ทางการแพทย์และสาธารณสุข ด้านสุขภาพภาคประชาชนและการพัฒนาพฤติกรรมสุขภาพ แก่บุคลากรและหน่วยงานที่เกี่ยวข้อง ในระดับพื้นที่  
</t>
  </si>
  <si>
    <t xml:space="preserve"> (๔) เป็นศูนย์กลางการเรียนรู้และสอนสาธิตด้านวิศวกรรมทางการแพทย์ ด้านอาคารและภูมิ
สถาปัตย์ทางการแพทย์และสาธารณสุข ด้านสุขภาพภาคประชาชนและการพัฒนาพฤติกรรมสุขภาพ แก่บุคลากรและหน่วยงานที่เกี่ยวข้อง ในระดับพื้นที่
</t>
  </si>
  <si>
    <t xml:space="preserve"> (๘)  ศึกษา วิเคราะห์ วิจัย พัฒนา ประเมิน และถ่ายทอดองค์ความรู้ มาตรฐาน เทคโนโลยี และนวัตกรรมด้านระบบบริการสุขภาพและระบบสุขภาพภาคประชาชนในระดับพื้นที่</t>
  </si>
  <si>
    <t xml:space="preserve">(๕) ให้บริการวิชาชีพเฉพาะที่ต้องใช้เทคนิคขั้นสูงในด้านระบบบริการสุขภาพและสุขภาพภาคประชาชน แก่บุคลากรและหน่วยงานที่เกี่ยวข้อง ในระดับพื้นที่ 
 </t>
  </si>
  <si>
    <t xml:space="preserve">(๖)  พัฒนา ยกระดับ กำกับ ติดตาม ประเมินผล และรับรองการดำเนินงานตามมาตรฐานและตามที่กฎหมายกำหนด 
</t>
  </si>
  <si>
    <t xml:space="preserve"> (๗) ติดตาม ประเมินผล การดำเนินงานด้านระบบริการสุขภาพและระบบสุขภาพภาคประชาชนในระดับพื้นที่ เพื่อนำสู่การวิเคราะห์และปรับปรุงภาพรวมการดำเนินงานของประเทศ
</t>
  </si>
  <si>
    <t xml:space="preserve">(๙)  ประสานและดำเนินการเกี่ยวกับงานด้านระบบบริการสุขภาพและระบบสุขภาพภาคประชาชน ร่วมกับเขตสุขภาพของกระทรวงสาธารณสุข หน่วยงานอื่น และภาคเอกชนที่เกี่ยวข้อง
 </t>
  </si>
  <si>
    <t>สำนักงานสนับสนุนบริการสุขภาพเขต  1 - 12</t>
  </si>
  <si>
    <t xml:space="preserve">
</t>
  </si>
  <si>
    <t xml:space="preserve">ตามร่าง กฎกระทรวงแบ่งส่วนราชการฯ
(๑)  ดำเนินการตามนโยบาย ยุทธศาสตร์ การคุ้มครองผู้บริโภคด้านระบบบริการสุขภาพและระบบสุขภาพภาคประชาชนในพื้นที่และติดตามประเมินผลยุทธศาสตร์ในระดับพื้นที่    </t>
  </si>
  <si>
    <t>ชื่อหน่วยงาน.....สำนักงานสนับสนุนบริการสุขภาพเขต  1 - 12</t>
  </si>
  <si>
    <t>บทบาทหน้าที่ตามกฎกระทรวงแบ่งส่วนราชการกรมสนับสนุนบริการสุขภาพ  กระทรวงสาธารณสุข 
พ.ศ.  ....</t>
  </si>
  <si>
    <t xml:space="preserve">สบส.เขตควรทำแยกเขต เนื่องจากคนไม่เท่ากัน  ภารกิจพื้นที่ไม่เท่ากัน  </t>
  </si>
  <si>
    <t xml:space="preserve">แบบฟอร์มการคำนวณ </t>
  </si>
  <si>
    <t>๑. ทบทวนชื่อกลุ่มงาน ให้สอดคล้องกับโครงสร้างแบ่งงานภายในใหม่ที่ผ่านการพิจารณาจากผู้บริหาร</t>
  </si>
  <si>
    <t>๒. พิจารณาค่า  FTE  ที่วิเคราะห์ได้  ว่ามีความเหมาะสมสอคคล้องกับภารกิจที่วิเคราะห์ตามแบบฟอร์ม  ๑ และ ๒  หรือไม่  โดยมีความสัมพันธ์เชื่อมโยงกัน ถ้าปริมาณงานเพิ่ม คนเพิ่ม ปริมาณลด คนอาจลดลง</t>
  </si>
  <si>
    <t>๓. พิจารณาปริมาณงานของกลุ่มงาน  บางงานอาจใช้ข้อมูลเดิมได้  บางงานอาจไม่สามารถใช้ได้  บางงานต้องวิเคราะห์ใหม่  เขียนงานขึ้นมาใหม่ โดยหน่วยงานต้องพิจารณาภารกิจ  ปริมาณงานของหน่วยงานเป็นหลัก</t>
  </si>
  <si>
    <t>๔. หากใช้การ COPY  ต้องพิจารณารายละเอียดของค่า FTE  ให้เหมาะสม</t>
  </si>
  <si>
    <t>๕. ให้ปรับปรุงปริมาณงานย้อนหลังเป็นปี  ๒๕๕๙</t>
  </si>
  <si>
    <t xml:space="preserve"> ๖. เฉพาะ  สบส. เขต  อาจเริ่มวิเคราะห์ภารกิจภาพรวมเหมือนกัน  แต่ค่า  FTE  จะมีความแตกต่างกันในแต่ละพื้นที่  ต้องมีการคำนวณสัดส่วนค่า  FTE  ราย สบส. เขต  </t>
  </si>
  <si>
    <t>๗. เวลาที่ใช้ในการคำนวณค่า  FTE   ๒๓๐  วันต่อปี  หรือ  ๖  ชั่วโมงต่อวัน</t>
  </si>
  <si>
    <t xml:space="preserve">8. ให้วิเคราะห์โดยขอกรอบอัตรากำลังข้าราชการไว้ก่อน </t>
  </si>
  <si>
    <t xml:space="preserve">9. ให้ส่งข้อมูลให้กลุ่มบริหารทรัพยากรบุคคล   ภายในวันที่  ๗  กรกฎาคม  ๒๕๖๐  ทาง  EMAIL  :  hrm_at@hotmail.com  โทรศัพท์  ๐ ๒๑๙๓ ๗๐๖๒ </t>
  </si>
  <si>
    <t>ที่</t>
  </si>
  <si>
    <t>กระบวนงาน</t>
  </si>
  <si>
    <t>งานที่ทำ/ขั้นตอนการทำงาน</t>
  </si>
  <si>
    <t>หน่วยนับของขั้นตอนการทำงาน</t>
  </si>
  <si>
    <t>ระยะเวลาในการทำงานแต่ละขั้นตอน</t>
  </si>
  <si>
    <t>ระยะเวลาในการทำงานต่อ ๑ หน่วยนับ (นาที)</t>
  </si>
  <si>
    <t>ผลงาน/ปริมาณงานปี 2559</t>
  </si>
  <si>
    <t>อัตรา กำลังที่คำนวนได้</t>
  </si>
  <si>
    <t>บุคลากรที่เกี่ยวข้องในงาน (X)</t>
  </si>
  <si>
    <t>ตำแหน่ง</t>
  </si>
  <si>
    <t>ข้าราชการ</t>
  </si>
  <si>
    <t>พนักงานราชการ</t>
  </si>
  <si>
    <t>ลูกจ้าง
ประจำ</t>
  </si>
  <si>
    <t>ตัวเลข</t>
  </si>
  <si>
    <t>หน่วย
(ชั่วโมง,วัน)</t>
  </si>
  <si>
    <t>หน่วย</t>
  </si>
  <si>
    <t xml:space="preserve">หมายเหตุ : </t>
  </si>
  <si>
    <t>1. การบันทึกข้อมูล ขอให้ใช้โปรแกรม Microsoft Excel เท่านั้น โดยให้บันทึกข้อมูลในแต่ละภารกิจย่อย อยู่ในแถว (Row) เดียวกัน เพื่อความสะดวกต่อการวิเคราะห์ข้อมูลในลำดับต่อไป</t>
  </si>
  <si>
    <r>
      <t xml:space="preserve">2. ขอให้ปรับเวลาที่ใช้ต่อ 1 งาน เป็นหน่วย </t>
    </r>
    <r>
      <rPr>
        <b/>
        <sz val="12"/>
        <color indexed="8"/>
        <rFont val="TH SarabunIT๙"/>
        <family val="2"/>
      </rPr>
      <t xml:space="preserve"> นาที </t>
    </r>
    <r>
      <rPr>
        <sz val="12"/>
        <color indexed="8"/>
        <rFont val="TH SarabunIT๙"/>
        <family val="2"/>
      </rPr>
      <t xml:space="preserve">เท่านั้น </t>
    </r>
  </si>
  <si>
    <t xml:space="preserve">3. ส่งข้อมูลไปยัง กลุ่มบริหารทรัพยากรบุคคล ทาง E-mail : hrm_at@hotmail.com </t>
  </si>
  <si>
    <t>ยุทธศาสตร์/กลยุทธ์ของส่วนราชการ/กระทรวงที่สอดคล้องกับยุทธศาสตร์ชาติ  
ระยะ  20  ปี</t>
  </si>
  <si>
    <t xml:space="preserve">4. ผู้ประสานงาน : ดวงนภา, อัจฉรา Tel. 0 2193 7000 ต่อ 18727 Fax. 0 2149 5643 </t>
  </si>
  <si>
    <t>๑.1 การเลื่อนเงินเดือนข้าราชการ</t>
  </si>
  <si>
    <t>เรื่อง</t>
  </si>
  <si>
    <t>วัน</t>
  </si>
  <si>
    <t>๑.2 การเลื่อนขั้นค่าจ้างประจำ</t>
  </si>
  <si>
    <t>๑.4 ควบคุม / สรุปการมาปฏิบัติงานของเจ้าหน้าที่ ประจำวัน / เดือน / ปี</t>
  </si>
  <si>
    <t xml:space="preserve">๑.5 การลาของข้าราชการ / ลูกจ้างประจำ </t>
  </si>
  <si>
    <t xml:space="preserve">   ๑. ตรวจสอบวันลา นำเสนอผู้บังคับบัญชาอนุมัติ</t>
  </si>
  <si>
    <t xml:space="preserve">   ๒. สรุปการการลาป่วย / ลากิจ / ลาพักผ่อน / มาสาย</t>
  </si>
  <si>
    <t xml:space="preserve">       นำเสนอผู้บังคับบัญชา</t>
  </si>
  <si>
    <t>๑.6 ส่งเจ้าหน้าที่เข้ารับการอบรม / สัมมนา</t>
  </si>
  <si>
    <t xml:space="preserve">   ๑. เวียนกลุ่ม ฝ่าย ต่าง ๆ รวบรวมรายชื่อ</t>
  </si>
  <si>
    <t xml:space="preserve">   ๓. จัดทำหนังสือส่งหน่วยงานที่เกี่ยวข้อง</t>
  </si>
  <si>
    <t xml:space="preserve">   ๒. ปิดประกาศ / เวียน</t>
  </si>
  <si>
    <t>1.8 จัดทำการขอย้าย/โอน ของข้าราชการ</t>
  </si>
  <si>
    <t>1.9 จัดทำคำสั่งบรรจุแต่งตั้งข้าราชการ</t>
  </si>
  <si>
    <t>1.10 จัดทำการทดลองปฎิบัติหน้าที่ราชการ</t>
  </si>
  <si>
    <t>ของข้าราชการและพนักงานราชการบรรจุใหม่</t>
  </si>
  <si>
    <t>1.11 จัดทำแบบขอรับบำเหน็จบำนาญ</t>
  </si>
  <si>
    <t>ข้าราชการและลูกจ้างประจำกรณีเกษียณอายุราชการ</t>
  </si>
  <si>
    <t>และถึงแก่ความตายและลาออก</t>
  </si>
  <si>
    <t>1.12 จัดทำแบบขอรับเงินกองทุน กสจ.</t>
  </si>
  <si>
    <t>1.13 จัดทำแบบขอรับเงิน ฌกส.กระทรวงสาธารณสุข</t>
  </si>
  <si>
    <t>1.14 จัดทำแบบขอรับเงินกองทุน กบข.</t>
  </si>
  <si>
    <t>1.15 จัดทำแบบขอเลื่อนระดับให้สูงขึ้นของข้าราชการ</t>
  </si>
  <si>
    <t>และลูกจ้างประจำ</t>
  </si>
  <si>
    <t>1. ตรวจสอบเอกสารการยืมเงินงบประมาณ</t>
  </si>
  <si>
    <t>ครั้ง</t>
  </si>
  <si>
    <t>5.เสนอหัวหน้างาน/หัวหน้ากลุ่ม พิจารณากลั่นกรอง</t>
  </si>
  <si>
    <t>1. ตรวจสอบเอกสารการชดใช้หนี้เงินยืม</t>
  </si>
  <si>
    <t>4.เสนอหัวหน้างาน/หัวหน้ากลุ่ม พิจารณากลั่นกรอง</t>
  </si>
  <si>
    <t>2. ตรวจสอบเอกสารหลักและเอกสารแนบ</t>
  </si>
  <si>
    <t>5.เสนอเรื่องเพื่อพิจารณาสั่งการ</t>
  </si>
  <si>
    <t>1. รับหนังสือ แจ้งความต้องการ</t>
  </si>
  <si>
    <t>2. สำรวจ ตรวจสอบในคลังพัสดุ</t>
  </si>
  <si>
    <t>4.  สืบราคาจากผู้ขาย</t>
  </si>
  <si>
    <t>5.  จัดทำรายงานขออนุมัติดำเนินการจัดซื้อ/จ้าง</t>
  </si>
  <si>
    <t>6.  อนุมัติให้ดำเนินการจากหัวหน้าส่วนราชการ</t>
  </si>
  <si>
    <t>7.  ออกใบสั่งซื้อ/จ้าง</t>
  </si>
  <si>
    <t>8.  กันเงิน ในระบบ SMART</t>
  </si>
  <si>
    <t>9.จัดทำใบ PO (บส 01)</t>
  </si>
  <si>
    <t>10.ส่งมอบพัสดุ/ส่งมอบงาน</t>
  </si>
  <si>
    <t>11.ตรวจรับพัสดุและรายงานผลการตรวจรับพัสดุ/ตรวจการจ้าง</t>
  </si>
  <si>
    <t>12.รายงานผลการตรวจจ้างพัสดุ</t>
  </si>
  <si>
    <t>13.ตรวจรับในระบบ GFMI</t>
  </si>
  <si>
    <t>14.การลงบัญชี/ทะเบียน</t>
  </si>
  <si>
    <t>ชั่วโมง</t>
  </si>
  <si>
    <t>นาที</t>
  </si>
  <si>
    <t>2. ตรวจสอบงบประมาณ รหัสเงินงบประมาณ ตามแผนงานโครงการ</t>
  </si>
  <si>
    <t>3. จัดทำรายงานขอซื้อ/จ้าง พร้อมจัดทำเอกสารประกอบ</t>
  </si>
  <si>
    <t>4.ประกาศสอบราคา/เอกสารสอบราคา</t>
  </si>
  <si>
    <t>5.หนังสือแจ้งประกาศเชิญชวน</t>
  </si>
  <si>
    <t>6.แต่งตั้งคณะกรรมการเปิดซองสอบราคา</t>
  </si>
  <si>
    <t>7.แต่งตั้งคณะกรรมการตรวจรับพัสดุ/ตรวจการจ้าง</t>
  </si>
  <si>
    <t>8.เสนอขอความเห็นชอบจากผู้มีอำนาจอนุมัติ</t>
  </si>
  <si>
    <t>9.แจ้งคณะกรรมการ สอบราคา/ตรวจรับ</t>
  </si>
  <si>
    <t>10.ประกาศเชิญชวนตามระเบียบข้อ 41(1)</t>
  </si>
  <si>
    <t>11.รับและยื่นซองสอบราคา</t>
  </si>
  <si>
    <t>12.จัดทำในระบบ E-GP</t>
  </si>
  <si>
    <t>13.เปิดซองสอบราคา</t>
  </si>
  <si>
    <t>14.ตรวจเป็นผู้ทิ้งงาน ผู้มีผลประโยชน์ร่วมกัน</t>
  </si>
  <si>
    <t>15. เปิดซองใบเสนอราคา/ผู้ที่ผ่านการคัดเลือก</t>
  </si>
  <si>
    <t>16.จัดทำในระบบ E-GP</t>
  </si>
  <si>
    <t>17.คณะกรรมการเปิดซองสอบราคารายงานผลการสอบราคา</t>
  </si>
  <si>
    <t>18. เสนอขอความเห็นชอบจากหัวหน้าส่วนราชการ/  ผู้ที่ได้รับมอบอำนาจ</t>
  </si>
  <si>
    <t>19.หัวหน้าส่วนราชการ/ผู้ที่ได้รับมอบอำนาจให้ความเห็นชอบและอนุมัติสั่งซื้อ/จ้าง</t>
  </si>
  <si>
    <t>20.ประกาศรายชื่อผู้ชนะการสอบราคา</t>
  </si>
  <si>
    <t>21.จัดทำร่างสัญญา และตรวจร่างสัญญา</t>
  </si>
  <si>
    <t>22.แจ้งให้ผู้ขายมาทำสัญญา</t>
  </si>
  <si>
    <t>23. เสนอผู้มีอำนาจลงนามในสัญญาซื้อ/จ้าง หรือข้อตกลงเป็นหนังสือ</t>
  </si>
  <si>
    <t>24.กันเงิน ในระบบ SMART</t>
  </si>
  <si>
    <t>25.จัดทำใบ PO ในระบบ GFMIS</t>
  </si>
  <si>
    <t>26.รับมอบพัสดุ/รับมอบงาน</t>
  </si>
  <si>
    <t>27.คณะกรรมการตรวจรับพัสดุ/ตรวจการจ้างและรายงานผล</t>
  </si>
  <si>
    <t>28.ตรวจรับพัสดุ/ตรวจการจ้างในระบบ GFMIS</t>
  </si>
  <si>
    <t>30.คุมเงินในระบบ Smart</t>
  </si>
  <si>
    <t>1. จัดทำรายงานขออนุมัติดำเนินการ</t>
  </si>
  <si>
    <t>2. แต่งตั้งคณะกรรมการร่างขอบเขตของงาน (TOR) และร่างเอกสารประกวดราคา</t>
  </si>
  <si>
    <t>3. แจ้งคณะกรรมการร่างขอบเขตของงาน (TOR) และร่างเอกสารประกวดราคา</t>
  </si>
  <si>
    <t>4.ประชุมคณะกรรมการร่าง (TOR) และร่างเอกสารประกวดราคา</t>
  </si>
  <si>
    <t>5.เสนอร่าง TOR และร่างเอกสารประกวดราคาให้หัวหน้าส่วนราชการทราบ</t>
  </si>
  <si>
    <t>6.ประกาศร่างTOR และร่างเอกสารประกวดราคาในเว็บไซด์กรมบัญชีกลาง</t>
  </si>
  <si>
    <t>7.ประกาศสาระสำคัญในเว็ปไซด์</t>
  </si>
  <si>
    <t>8.รวมคำวิจารณ์และพิจารณาปรับปรุง</t>
  </si>
  <si>
    <t>9.ประกาศTOR ที่ปรับปรุงในเว็ปไซด์</t>
  </si>
  <si>
    <t>10.เสนอรายงานหัวหน้าส่วนราชการเสนอร่างTOR ที่เสร็จเรียบร้อยสมบูรณ์</t>
  </si>
  <si>
    <t>11.จัดทำรายงานขอซื้อขอจ้างต่อหัวหน้าส่วนราชการให้ความเห็นชอบ</t>
  </si>
  <si>
    <t>12.แต่งตั้งคณะกรรมการประกวดราคา</t>
  </si>
  <si>
    <t>13.การคัดเลือกผู้ให้บริการตลาดกลาง</t>
  </si>
  <si>
    <t>14.ประกาศประกวดราคา เอกสารประกวดราคา</t>
  </si>
  <si>
    <t>15.ประกาศเชิญชวน</t>
  </si>
  <si>
    <t>16.ประกาศประกวดราคาลงในเว็บไซด์ของกรมและของกรมบัญชีกลาง</t>
  </si>
  <si>
    <t>17. รับซองข้อเสนอทางด้านเทคนิค</t>
  </si>
  <si>
    <t>18. รายงานผลการคัดเลือกเบื้องต้นต่อหัวหน้าส่วนราชการ</t>
  </si>
  <si>
    <t>19.พิจารณาคัดเลือกเบื้องต้นผู้มีสิทธิเสนอราคา และแจ้งให้ทราบ</t>
  </si>
  <si>
    <t>20.รับเรื่องอุทธรณ์</t>
  </si>
  <si>
    <t>21.หัวหน้าส่วนราชการพิจารณาคำอุทธรณ์</t>
  </si>
  <si>
    <t>22.แจ้งวัน เวลา สถานที่เสนอราคาให้ผู้มีสิทธิ์เข้าร่วมเสนอราคาทราบ</t>
  </si>
  <si>
    <t>23. ดำเนินการการเสนอราคาด้วยวิธีการทางอิเล็กทรอนิกส์</t>
  </si>
  <si>
    <t>24. รายงานสรุปผลการดำเนินงานให้หัวหน้าส่วนราชการให้ความเห็นชอบ</t>
  </si>
  <si>
    <t>25. คณะกรรมการประกวดราคา แจ้งผลการดำเนินงานให้ผู้เข้าร่วมเสนอราคาทราบ</t>
  </si>
  <si>
    <t>26. ประกาศผลผู้ชนะการเสนอราคาทางเว็บไซด์ของกรม และของกรมบัญชีกลาง</t>
  </si>
  <si>
    <t>27. จัดทำร่างสัญญา และตรวจร่างสัญญา</t>
  </si>
  <si>
    <t>28. แจ้งผู้ผ่านการคัดเลือกมาทำสัญญา</t>
  </si>
  <si>
    <t>29. เสนอผู้มีอำนาจลงนามในสัญญาซื้อ/จ้าง</t>
  </si>
  <si>
    <t xml:space="preserve">30. กันเงินในระบบ SMART </t>
  </si>
  <si>
    <t>31.จัดทำ PO ในระบบ GFMIS</t>
  </si>
  <si>
    <t>32. ตรวจรับพัสดุ/ตรวจรับพัสดุในระบบ GFMIS ( 1 วัน)</t>
  </si>
  <si>
    <t>33.เบิกจ่ายเงิน</t>
  </si>
  <si>
    <t>1.รับใบเบิกพัสดุ</t>
  </si>
  <si>
    <t>2.ตรวจสอบรายละเอียดเอกสาร</t>
  </si>
  <si>
    <t>3.อนุมัติ/จ่ายตามรายการ/จำนวนที่เบิก</t>
  </si>
  <si>
    <t>4.ลงบัญชีการควบคุมเบิกจ่ายพัสดุ</t>
  </si>
  <si>
    <t>2.จัดทำรายละเอียดพัสดุตามทะเบียนรับ-จ่าย</t>
  </si>
  <si>
    <t>3.ตรวจสอบพัสดุตามรายละเอียดเอกสารกับระบบGFMIS</t>
  </si>
  <si>
    <t>4.สรุปรายงานผลการตรวจพัสดุประจำปีให้กับหน่วยงานที่เกี่ยวข้อง</t>
  </si>
  <si>
    <t>1. รับหนังสือจากกลุ่มงาน</t>
  </si>
  <si>
    <t>แห่ง</t>
  </si>
  <si>
    <t>ธุรการ</t>
  </si>
  <si>
    <t>3. ลงสมุดบันทึกการส่งและออกเลขหนังสือ</t>
  </si>
  <si>
    <t>4.พิมพ์ซองเอกสาร บรรจุและจัดส่งเอกสาร</t>
  </si>
  <si>
    <t>3. ลงสมุดบันทึกการรับและออกเลขหนังสือ</t>
  </si>
  <si>
    <t>1. รับเรื่องขอใช้ห้องประชุม</t>
  </si>
  <si>
    <t>1. ทำข้อกำหนดภาระงานทำความสะอาด</t>
  </si>
  <si>
    <t>2. ขออนุมัติจ้างเหมา</t>
  </si>
  <si>
    <t>3. ควบคุมกำกับการทำความสะอาด</t>
  </si>
  <si>
    <t>4.รายงานผลการปฏิบัติ</t>
  </si>
  <si>
    <t>5.ประเมินผลการปฏิบัติงาน</t>
  </si>
  <si>
    <t>1. ทำข้อกำหนดภาระงานรักษาความปลอดภัย</t>
  </si>
  <si>
    <t>3. ควบคุมกำกับงานรักษาความปลอดภัย</t>
  </si>
  <si>
    <t>1. รับหนังสือแจ้งซ่อมแซมอาคารสถานที่</t>
  </si>
  <si>
    <t>2. ตรวจสอบเอกสารหลักและประวัติการซ่อมบำรุง</t>
  </si>
  <si>
    <t>3. แจ้งหน่วยที่รับผิดชอบดำเนินการ</t>
  </si>
  <si>
    <t>4.ประมาณการซ่อมแซม</t>
  </si>
  <si>
    <t>6.ส่งเรื่องให้หน่วยงานดำเนินการ</t>
  </si>
  <si>
    <t>โครงการ</t>
  </si>
  <si>
    <t>ฉบับ</t>
  </si>
  <si>
    <t>รวมอัตรากำลัง</t>
  </si>
  <si>
    <t>กิจกรรมรอง :ส่งเสริม ควบคุมกำกับมาตรฐานและการบังคับใช้ กฎระเบียบ มาตรการด้านสุขศึกษา</t>
  </si>
  <si>
    <t>1.1กำหนดหัวข้อและขอบเขตการวิจัย</t>
  </si>
  <si>
    <t xml:space="preserve"> 1.1.1 ศึกษา วิเคราะห์สถานการด้านสุขภาพ</t>
  </si>
  <si>
    <t>∕</t>
  </si>
  <si>
    <t>นักวิชาการสาธารณสุข</t>
  </si>
  <si>
    <t xml:space="preserve"> 1.1.2 กำหนดประเด็นการศึกษาวิจัยและวัตถุประสงค์การวิจัย</t>
  </si>
  <si>
    <t xml:space="preserve"> 1.1.3 ทบทวนวรรณกรรมต่างๆที่เกี่ยวข้อง</t>
  </si>
  <si>
    <t xml:space="preserve"> 1.1.4 กำหนดขอบเขตการศึกษา</t>
  </si>
  <si>
    <t>1.2.จัดทำเครื่องมือการเก็บข้อมูล</t>
  </si>
  <si>
    <t xml:space="preserve"> 1.2.1 จัดทำร่างเครื่องมือ</t>
  </si>
  <si>
    <t>นักวิชาการสาธารณสุข/พนักงานบันทึกข้อมูล</t>
  </si>
  <si>
    <t xml:space="preserve"> 1.2.2 พิจารณาร่างเครื่องมือ</t>
  </si>
  <si>
    <t xml:space="preserve"> 1.2.3 ทดลองใช้เครื่องมือ</t>
  </si>
  <si>
    <t xml:space="preserve"> 1.2.4 ปรับปรุงเครื่องมือ</t>
  </si>
  <si>
    <t xml:space="preserve"> 1.2.5จัดทำเครื่องมือเก็บรวบรวมข้อมูลในงานวิจัย</t>
  </si>
  <si>
    <t>1.3. ดำเนินการเก็บรวบรวมข้อมูล</t>
  </si>
  <si>
    <t xml:space="preserve"> 1.3.1 กำหนดรายละเอียดการเก็บข้อมูล</t>
  </si>
  <si>
    <t xml:space="preserve"> 1.3.2 ชี้แจงการเก็บข้อมูลแก่ผู้เก็บข้อมูล</t>
  </si>
  <si>
    <t xml:space="preserve"> 1.3.3 เก็บข้อมูลและควบคุม กำกับการเก็บข้อมูล</t>
  </si>
  <si>
    <t xml:space="preserve"> 1.3.4 ตรวจสอบความถูกต้อง สมบูรณ์</t>
  </si>
  <si>
    <t>1.4.วิเคราะห์ข้อมูล</t>
  </si>
  <si>
    <t>1.5.สรุปผลการประเมิน</t>
  </si>
  <si>
    <t xml:space="preserve"> 2 งานผลิตและพัฒนาองค์ความรู้/นวัตกรรมสุขศึกษาและพฤติกรรมสุขภาพ</t>
  </si>
  <si>
    <t>2.1กำหนดประเด็นเรื่องและขอบเขตเนื้อหา</t>
  </si>
  <si>
    <t xml:space="preserve"> 2.1.1 ศึกษาทบทวนเอกสารที่เกี่ยวข้องกับการดำเนินงานในกลุ่มภารกิจ</t>
  </si>
  <si>
    <t xml:space="preserve"> 2.1.2 กำหนดประเด็นเรื่องและขอบเขตเนื้อหาองค์ความรู้</t>
  </si>
  <si>
    <t xml:space="preserve"> 2.1.3 พิจารณาคัดเลือกประเด็นองค์ความรู้</t>
  </si>
  <si>
    <t xml:space="preserve"> 2.1.4ร่างกรอบและขอบเขตเนื้อหา</t>
  </si>
  <si>
    <t xml:space="preserve"> 2.1.5 พิจารณากำหนดกรอบและขอบเขตเนื้อหา</t>
  </si>
  <si>
    <t>2.2 จัดทำองค์ความรู้</t>
  </si>
  <si>
    <t xml:space="preserve"> 2.2.1 ศึกษา วิเคราะห์ข้อมูลองค์ความรู้ที่เกี่ยวข้อง</t>
  </si>
  <si>
    <t xml:space="preserve"> 2.2.2 ร่างรายละเอียดเนื้อหา</t>
  </si>
  <si>
    <t xml:space="preserve"> 2.2.3 พิจารณาหัวข้อและรายละเอียดของเนื้อหา</t>
  </si>
  <si>
    <t xml:space="preserve"> 2.2.4  สอบทานรายละเอียดของเนื้อหา</t>
  </si>
  <si>
    <t xml:space="preserve"> 2.2.5 จัดทำองค์ความรู้ต้นฉบับ</t>
  </si>
  <si>
    <t>งานพัฒนามาตรฐานงานสุขศึกษา</t>
  </si>
  <si>
    <t>1.ทบทวนมาตรฐานงานสุขศึกษาในระบบบริการสุขภาพ</t>
  </si>
  <si>
    <t>เรื่อง/ระดับ</t>
  </si>
  <si>
    <t>วัน/ระดับ</t>
  </si>
  <si>
    <t>(สถานบริการ/สถานศึกษา./ชุมชน/สถานประกอบการ)</t>
  </si>
  <si>
    <t>2.รวบรวม ศึกษาวิเคราะห์ข้อเสนอแนะในการปรับปรุงมาตรฐานงานสุขศึกษาในสถานบริการสาธารณสุข</t>
  </si>
  <si>
    <t>3.เตรียมการจัดประชุมพัฒนามาตรฐานงานสุขศึกษา</t>
  </si>
  <si>
    <t xml:space="preserve"> 3.1 ทำหนังสือเชิญประชุม</t>
  </si>
  <si>
    <t>นาที/ฉบับ</t>
  </si>
  <si>
    <t xml:space="preserve"> 3.2 ประสานงานการจัดประชุม</t>
  </si>
  <si>
    <t>วัน/ครั้ง</t>
  </si>
  <si>
    <t xml:space="preserve"> 3.3 จัดเตรียมเอกสารประกอบการประชุม</t>
  </si>
  <si>
    <t>4.จัดประชุมพัฒนามาตรฐานงานสุขศึกษา</t>
  </si>
  <si>
    <t xml:space="preserve"> 4.1 จัดทำร่างมาตรฐานงานสุขศึกษา</t>
  </si>
  <si>
    <t xml:space="preserve"> 4.2 สอบทานร่างมาตรฐานงานสุขศึกษา</t>
  </si>
  <si>
    <t xml:space="preserve"> 4.3 ปรับปรุงและพัฒนาร่างมาตรฐานงานสุขศึกษา</t>
  </si>
  <si>
    <t>5. ติดตามผลการทดลองใช้ในพื้นที่</t>
  </si>
  <si>
    <t>วัน/เรื่อง</t>
  </si>
  <si>
    <t>6. จัดทำสรุปเสนอผู้บริหารให้เห็นชอบ</t>
  </si>
  <si>
    <t>7.จัดทำมาตรฐานงานสุขศึกษาฉบับสมบูรณ์</t>
  </si>
  <si>
    <t xml:space="preserve">  7.1จัดทำเนื้อหาต้นฉบับฯ</t>
  </si>
  <si>
    <t xml:space="preserve">  7.2 กำหนดรูปแบบของเอกสาร</t>
  </si>
  <si>
    <t xml:space="preserve">  7.3 พิจารณา ตรวจสอบความถูกต้อง</t>
  </si>
  <si>
    <t>8.ประกาศใช้มาตรฐานงานสุขศึกษาโดยการแจ้งเวียนถึงหน่วยงานที่เกี่ยวข้อง</t>
  </si>
  <si>
    <t>จังหวัด</t>
  </si>
  <si>
    <t>งานส่งเสริมและพัฒนาการดำเนินงานสุขศึกษาและพฤติกรรมสุขภาพ</t>
  </si>
  <si>
    <t>1.อบรมเจ้าหน้าที่ผู้รับผิดชอบงาน 4กลุ่มเป้าหมายในพื้นที่4 ภาค(สถานบริการ/สถานศึกษา./ชุมชน/สถานประกอบการ)</t>
  </si>
  <si>
    <t xml:space="preserve"> 1.1 ทำหนังสือเชิญผู้เกี่ยวข้องร่วมอบรม</t>
  </si>
  <si>
    <t xml:space="preserve"> 1.2 ประสานงานการจัดอบรม</t>
  </si>
  <si>
    <t xml:space="preserve"> 1.3 จัดเตรียมเอกสารประกอบการอบรม</t>
  </si>
  <si>
    <t>ระดับ</t>
  </si>
  <si>
    <t xml:space="preserve"> 1.4 ประสานวิทยากร</t>
  </si>
  <si>
    <t>คน</t>
  </si>
  <si>
    <t xml:space="preserve"> 1.5 ดำเนินการจัดอบรม</t>
  </si>
  <si>
    <t xml:space="preserve"> 1.6 สรุปผลการดำเนินงาน/ประเมินความพึงพอใจ</t>
  </si>
  <si>
    <t>ชุด</t>
  </si>
  <si>
    <t>2.ประสานการตรวจประเมินรับรองมาตรฐานงานสุขศึกษา</t>
  </si>
  <si>
    <t xml:space="preserve">  2.1 รวบรวมรายชื่อสถานบริการสาธารณสุขที่ขอรับการประเมินฯ</t>
  </si>
  <si>
    <t xml:space="preserve">  2.2 ประชุมจัดทำแผนการตรวจฯ</t>
  </si>
  <si>
    <t xml:space="preserve">  2.3 ประสานงานกับพื้นที่ที่ขอรับการประเมินฯ และทีมผู้ตรวจประเมินฯ</t>
  </si>
  <si>
    <t xml:space="preserve">  2.4 ติดตามผลการตรวจประเมินฯ</t>
  </si>
  <si>
    <t>3. ประชุมคณะอำนวยการฯ...</t>
  </si>
  <si>
    <t xml:space="preserve"> 3.1 สรุปผลการตรวจประเมินฯ</t>
  </si>
  <si>
    <t xml:space="preserve"> 3.2 ประชุมพิจารณารับรองผลฯ</t>
  </si>
  <si>
    <t xml:space="preserve"> 3.3 สรุปผลการพิจารณารับรอง</t>
  </si>
  <si>
    <t>4. จัดเวทีรับใบรับรองมาตรฐานงานสุขศึกษา</t>
  </si>
  <si>
    <t xml:space="preserve"> 4.1 แจ้งผลการประเมิน</t>
  </si>
  <si>
    <t xml:space="preserve"> 4.2 เตรียมการจัดเวทีรับใบรับรอง</t>
  </si>
  <si>
    <t xml:space="preserve">   4.2.1 จัดทำใบประกาศ/โล่</t>
  </si>
  <si>
    <t xml:space="preserve">   4.2.2 เชิญผู้เกี่ยวข้องร่วมเวทีฯ</t>
  </si>
  <si>
    <t xml:space="preserve">   4.2.3 ประสานงานการจัดเวที</t>
  </si>
  <si>
    <t xml:space="preserve"> 4.3 จัดเวทีมอบใบรับรอง</t>
  </si>
  <si>
    <t>นักวิชาการสาธารณสุข/พนักงานบันทึกข้อมูล/การเงิน</t>
  </si>
  <si>
    <t xml:space="preserve"> 4.4 สรุปผลการดำเนินงาน</t>
  </si>
  <si>
    <t>5.สนับสนุนวิชาการ(สถานบริการ/สถานศึกษา./ชุมชน/สถานประกอบการ)</t>
  </si>
  <si>
    <t xml:space="preserve"> 5.1 วิทยากร</t>
  </si>
  <si>
    <t>ครั้ง/ปี</t>
  </si>
  <si>
    <t xml:space="preserve"> 5.2 ให้คำปรึกษาด้านวิชาการ</t>
  </si>
  <si>
    <t>ราย/ปี</t>
  </si>
  <si>
    <t>ชม./ราย</t>
  </si>
  <si>
    <t>5.3 สนับสนุนเอกสารวิชาการ</t>
  </si>
  <si>
    <t>แห่ง/ปี</t>
  </si>
  <si>
    <t>งานสร้างและพัฒนาศักยภาพเครือข่ายด้านสุขศึกษาและพฤติกรรมสุขภาพ</t>
  </si>
  <si>
    <t>1. อบรมผู้ตรวจประเมินมาตรฐานงานสุขศึกษาระดับจังหวัด 4 ภาค(สถานบริการ/สถานศึกษา./ชุมชน/สถานประกอบการ)</t>
  </si>
  <si>
    <t xml:space="preserve"> 1.1 ทำหนังสือเชิญ</t>
  </si>
  <si>
    <t>2. สัมมนาผู้ตรวจประเมินมาตรฐานงานสุขศึกษาจากภายนอก</t>
  </si>
  <si>
    <t xml:space="preserve"> 2.1 ทำหนังสือเชิญ</t>
  </si>
  <si>
    <t xml:space="preserve"> 2.2 ประสานงานการจัดอบรม</t>
  </si>
  <si>
    <t xml:space="preserve"> 2.3 จัดเตรียมเอกสารประกอบการอบรม</t>
  </si>
  <si>
    <t xml:space="preserve"> 2.4 ประสานวิทยากร</t>
  </si>
  <si>
    <t xml:space="preserve"> 2.5 ดำเนินการจัดอบรม</t>
  </si>
  <si>
    <t xml:space="preserve"> 2.6 สรุปผลการดำเนินงาน/ประเมินความพึงพอใจ</t>
  </si>
  <si>
    <t>งานนิเทศ ติดตาม</t>
  </si>
  <si>
    <t>1.ศึกษาข้อมูลพื้นที่/คัดเลือกพื้นที่ในการนิเทศ ติดตาม(สถานบริการ/สถานศึกษา./ชุมชน/สถานประกอบการ)</t>
  </si>
  <si>
    <t>2.ประสานงานการนิเทศกับผู้เกี่ยวข้อง</t>
  </si>
  <si>
    <t>3.ดำเนินการนิเทศ ติดตาม</t>
  </si>
  <si>
    <t>วัน/แห่ง</t>
  </si>
  <si>
    <t>4.สรุปผลการนิเทศ ติดตาม</t>
  </si>
  <si>
    <t>เครื่อง</t>
  </si>
  <si>
    <t>เล่ม</t>
  </si>
  <si>
    <t>1.วางแผนการดำเนินการมอบหมายงานให้ผู้รับผิดชอบ</t>
  </si>
  <si>
    <t>2.รับงานและประสานหน่วยงานผู้ร้องขอ</t>
  </si>
  <si>
    <t>2.จัดทำเอกสารเพื่อไปดำเนินการ</t>
  </si>
  <si>
    <t>3. จัดเตรียมเครื่องมือในการไปดำเนินการ</t>
  </si>
  <si>
    <t>4. เข้าดำเนินการควบคุมกำกับ ดูแลตรวจสอบ</t>
  </si>
  <si>
    <t>5. สรุปผลการดำเนินการ</t>
  </si>
  <si>
    <t>6. สรุปผลการไปดำเนินการให้กอง วศ.</t>
  </si>
  <si>
    <t>7.จัดเก็บเอกสาร</t>
  </si>
  <si>
    <t>2.  งานการเงินและบัญชี</t>
  </si>
  <si>
    <t>3. งานพัสดุ</t>
  </si>
  <si>
    <t>3. ตรวจสอบงบประมาณ รหัสเงินงบประมาณตามแผนงานโครงการ</t>
  </si>
  <si>
    <t>4. งานธุรการ</t>
  </si>
  <si>
    <t>ชม</t>
  </si>
  <si>
    <t xml:space="preserve">   1. ตรวจสอบการมาปฏิบัติราชการ</t>
  </si>
  <si>
    <t xml:space="preserve">   2. สรุปและนำเสนอผู้บังคับบัญชา</t>
  </si>
  <si>
    <t xml:space="preserve">   ๑. รับหนังสือการอบรม</t>
  </si>
  <si>
    <t xml:space="preserve">   ๒. จัดทำบันทึกอนุมัตินำเสนอ ผู้บังคับบัญชา</t>
  </si>
  <si>
    <t xml:space="preserve">   ๑. ร่าง พิมพ์ เสนอผู้บังคับบัญชา ลงนาม</t>
  </si>
  <si>
    <t>๑.7 จัดทำประกาศ / คำสั่ง สำนัก/กอง/ศูนย์</t>
  </si>
  <si>
    <t>1.16 จัดทำบันทึกขออนุมัติการเดินทางไปราชการของผู้อำนวยการ</t>
  </si>
  <si>
    <t>และการเบิกค่าใช้จ่ายต่างๆ เสนอให้ผู้ว่าฯลงนาม</t>
  </si>
  <si>
    <t>๑. งานบุคคลากร</t>
  </si>
  <si>
    <t>๑.3 การเลื่อนขั้นค่าตอบแทนพนักงานราชการ</t>
  </si>
  <si>
    <t>1. รับเอกสารแจ้งเวียน ประกาศหลักเกณฑ์การเลื่อน</t>
  </si>
  <si>
    <t>เงินเดือนจากกรมฯ</t>
  </si>
  <si>
    <t>2. รวบรวมและตรวจสอบช้อมูลในแบบประเมินผลฯ</t>
  </si>
  <si>
    <t>3. แต่งตั้งคณะกรรมการกลั่นกรองการประเมินฯ</t>
  </si>
  <si>
    <t>4. ประชุมคณะกรรมการกลั่นกรองฯ</t>
  </si>
  <si>
    <t>5. จัดทำบัญชีตามแบบฟอร์มการเลื่อนค่าตอบแทนเสนอ ผอ.</t>
  </si>
  <si>
    <t>6. จัดทำหนังสือส่งบัญชีการเลื่อนค่าตอบแทนไปยังกรมฯ</t>
  </si>
  <si>
    <t>2. ตรวจสอบหลักเกณฑ์และคำนวณวงเงิน</t>
  </si>
  <si>
    <t>5. จัดทำบัญชีตามแบบฟอร์มการเลื่อนเงินเดือนและ</t>
  </si>
  <si>
    <t>และค่าตอบแทนเสนอ ผอ.โดยผ่านคณะกรรมการฯ</t>
  </si>
  <si>
    <t>และค่าตอบแทนไปยังกรมสนับสนุนบริการสุขภาพ</t>
  </si>
  <si>
    <t>6. จัดทำหนังสือส่งบัญชีการเลื่อนเงินเดือน</t>
  </si>
  <si>
    <t>ค่าจ้างประจำและค่าตอบแทนจากกรมฯ</t>
  </si>
  <si>
    <t>ค่าตอบแทนจากกรมฯ</t>
  </si>
  <si>
    <t>๑.3 การจัดทำทะเบียนประวัติบุคคล ข้าราชการ/ลูกจ้างประจำ/พนักงานราชการ/พนักงานจ้างเหมา</t>
  </si>
  <si>
    <t>1. รับหนังสือแจ้งการเลื่อนขั้นเงินเดือน/ค่าจ้างประจำ/</t>
  </si>
  <si>
    <t>2.ลงประวัติการเลื่อนขั้นเงินเดือนข้าราชการ/ลูกจ้างประจำ</t>
  </si>
  <si>
    <t>และพนักงานราชการ</t>
  </si>
  <si>
    <t>3. ลงประวัติการลาของเจ้าหน้าที่ในสังกัด</t>
  </si>
  <si>
    <t>พนักงานราชการ และตรวจสอบความถูกต้อง</t>
  </si>
  <si>
    <t>4. ลงประวัติการศึกษา อบรม สัมมนา ของเจ้าหน้าที่</t>
  </si>
  <si>
    <t>2. ประสานงานกับผู้ยืม (กรณีมีปัญหา)</t>
  </si>
  <si>
    <t>8.ดำเนินการเบิกในระบบGFMIS  (ขบ.02)</t>
  </si>
  <si>
    <t>4.ลงทะเบียนคุมลูกหนี้เงินยืม</t>
  </si>
  <si>
    <t>10. ดำเนินการจัดทำขอจ่าย (ขจ.01)</t>
  </si>
  <si>
    <t>2. ลงทะเบียนคุมใบสำคัญการชดใช้เงินยืม</t>
  </si>
  <si>
    <t>11.เขียนเช็คสั่งจ่ายเสนอผู้สั่งจ่าย 2 ใน 3 พร้อมลงทะเบียน</t>
  </si>
  <si>
    <t>คุมเช็คเงินงบประมาณหรือเงินทดรองราชการ</t>
  </si>
  <si>
    <t>3. ลงทะเบียนคุมหลักฐานขอเบิก</t>
  </si>
  <si>
    <t>9.อนุมัติรายการในระบบGFMIS  (อม.1, อม.2)</t>
  </si>
  <si>
    <t>7.ตรวจสอบรหัสงบประมาณ กิจกรรมและแหล่งของเงิน</t>
  </si>
  <si>
    <t>8. ลงทะเบียนคุมเลขที่ขอเบิก เพื่อนำเข้าในระบบ GFMIS</t>
  </si>
  <si>
    <t>12. แจ้งให้ผู้ยืมมารับเช็คและดำเนินการจ่ายเช็ค</t>
  </si>
  <si>
    <t>3. ล้างลูกหนี้เงินยืมเงินงบประมาณในระบบGFMIS</t>
  </si>
  <si>
    <t>5.ออกใบรับใบสำคัญ/ใบเสร็จรับเงิน</t>
  </si>
  <si>
    <t>6.หากใบสำคัญน้อยกว่าสัญญายืมเงินให้นำส่งเป็นเงินสด</t>
  </si>
  <si>
    <t xml:space="preserve">ให้ดำเนินการจัดทำในระบบ GFMIS เอกสาร G1,R1 </t>
  </si>
  <si>
    <t>5. งานด้านสารสนเทศ</t>
  </si>
  <si>
    <t>1. ศึกษา วิเคราะห์ กฎระเบียบด้านการรักษาความมั่นคงและปลอดภัยของระบบสารสนเทศ</t>
  </si>
  <si>
    <t>2. รวบรวมเอกสาร ทบทวน กฎระเบียนด้านการรักษาความมั่นคงและปลอดภัยของระบบสารสนเทศ</t>
  </si>
  <si>
    <t>3. เสนอรูปเล่มกฎระเบียบด้านการรักษาความมั่นคงและปลอดภัยของระบบสารสนเทศต่อผู้อำนวยการ</t>
  </si>
  <si>
    <t>4. จัดทำรูปเล่มกฎระเบียบด้านการรักษาความมั่นคงและปลอดภัยของระบบสารสนเทศ</t>
  </si>
  <si>
    <t>5. เผยแพร่รูปเล่มกฎระเบียบด้านการรักษาความมั่นคงและปลอดภัยของระบบสารสนเทศ</t>
  </si>
  <si>
    <t>6.สรุปผลกฎระเบียบด้านการรักษาความมั่นคงและปลอดภัยของระบบสารสนเทศ</t>
  </si>
  <si>
    <t>1. ศึกษาปัญหาเว็บไซต์</t>
  </si>
  <si>
    <t>2. รวบรวมเอกสารในการนำเข้าข้อมูลโครงสร้างสำนักงานฯ</t>
  </si>
  <si>
    <t>3. รวบรวมเอกสารในการนำเข้าข้อมูลข่าวประชาสัมพันธ์</t>
  </si>
  <si>
    <t>4. ปรับปรุงแก้ไขเว็บไซต์ด้านเขียนโปรแกรม</t>
  </si>
  <si>
    <t>5. ตรวจสอบเว็บไซต์ให้ถูกต้อง</t>
  </si>
  <si>
    <t>6. นำเข้าข้อมูลเว็ปไซต์</t>
  </si>
  <si>
    <t>7. สรุปการผลการทำงานประจำปี 2559</t>
  </si>
  <si>
    <t>1. สำรวจความต้องการ หารือ ความต้องการ</t>
  </si>
  <si>
    <t>2. เขียนโปรแกรม</t>
  </si>
  <si>
    <t>3. ตรวจเช็คโปรแกรม</t>
  </si>
  <si>
    <t>4. ส่งมอบโปรแกรม</t>
  </si>
  <si>
    <t>5. สำรองข้อมูลโปรแกรม</t>
  </si>
  <si>
    <t>1. ตรวจเช็ค Firewall</t>
  </si>
  <si>
    <t>2. Backup ข้อมูล Firewallสำนักงานฯ</t>
  </si>
  <si>
    <t>3. ตรวจเช็ค Log file สำนักงานฯ</t>
  </si>
  <si>
    <t>4. Backup ข้อมูล Log file สำนักงานฯ</t>
  </si>
  <si>
    <t>5. ตรวจเช็ค website สำนักงานฯ</t>
  </si>
  <si>
    <t>6. Backup ข้อมูล website สำนักงานฯ</t>
  </si>
  <si>
    <t>7. Backup Database website</t>
  </si>
  <si>
    <t>8. ตรวจเช็ค การบันทึกข้อมูล CCTV</t>
  </si>
  <si>
    <t>9. ตรวจเช็ค ระบบ Internet</t>
  </si>
  <si>
    <t xml:space="preserve">10. ตรวจเช็ค ระบบ ลงเวลาทำงาน เข้า-ออก </t>
  </si>
  <si>
    <t>11. ตรวจเช็ค ระบบ โทรศัพท์</t>
  </si>
  <si>
    <t>12. ตรวจเช็ค คอมพิวเตอร์ PC,Notebook</t>
  </si>
  <si>
    <t>14. ตรวจเช็ค เครื่องพิมพ์</t>
  </si>
  <si>
    <t>15. ตรวจเช็ค เครื่องถ่ายเอกสาร</t>
  </si>
  <si>
    <t>16. ตรวจเช็ค อุปกณ์เครือข่าย</t>
  </si>
  <si>
    <t xml:space="preserve">17. ตรวจเช็ค Projector </t>
  </si>
  <si>
    <t>18. ตรวจเช็ค เครื่องสำรองไฟ</t>
  </si>
  <si>
    <t>19. ตรวจเช็ค เครื่องบันทึกเสียง</t>
  </si>
  <si>
    <t>20. ตรวจเช็ค อุปกรณ์เครื่องเสียง</t>
  </si>
  <si>
    <t>1. สำรวจความต้องการ</t>
  </si>
  <si>
    <t>2. รวบรวมความต้องการ</t>
  </si>
  <si>
    <t>3. เสนอเข้าที่ประชุม</t>
  </si>
  <si>
    <t>4. สรุปการผลความต้องการ</t>
  </si>
  <si>
    <t>คุมเช็คเงินงบประมาณ</t>
  </si>
  <si>
    <t>1. ตรวจสอบเอกสารหลักและเอกสารแนบ</t>
  </si>
  <si>
    <t>2. เสนอเรื่องเพื่อพิจารณาอนุมัติ</t>
  </si>
  <si>
    <t>3.แต่งตั้งคณะกรรมการตรวจสภาพบ้าน</t>
  </si>
  <si>
    <t>4.คณะกรรมการตรวจสภาพบ้าน</t>
  </si>
  <si>
    <t>7.ตรวจสอบเอกสารการขอเบิก</t>
  </si>
  <si>
    <t>8. ลงทะเบียนคุมหลักฐานขอเบิก</t>
  </si>
  <si>
    <t>10.ตรวจสอบรหัสงบประมาณ กิจกรรมและแหล่งของเงิน</t>
  </si>
  <si>
    <t>11. ลงทะเบียนคุมเลขที่ขอเบิก เพื่อนำเข้าในระบบ GFMIS</t>
  </si>
  <si>
    <t>12.ดำเนินการเบิกในระบบGFMIS  (ขบ.02)</t>
  </si>
  <si>
    <t>13.อนุมัติรายการในระบบGFMIS  (อม.1, อม.2)</t>
  </si>
  <si>
    <t>14. ดำเนินการจัดทำขอจ่าย (ขจ.01)</t>
  </si>
  <si>
    <t>15.เขียนเช็คสั่งจ่ายเสนอผู้สั่งจ่าย 2 ใน 3 พร้อมลงทะเบียน</t>
  </si>
  <si>
    <t>17. ลงข้อมูลการเบิกจ่ายใน Smart 59</t>
  </si>
  <si>
    <t>2.1. การยืมเงินงบประมาณ/เงินทดรองราชการ ค่าใช้จ่ายในการเดินทางไปราชการ การอบม ค่าใช้สอยและวัสดุอื่น</t>
  </si>
  <si>
    <t>2.2. การชดใช้หนี้เงินยืมงบประมาณ</t>
  </si>
  <si>
    <t>2.3 การเบิกค่าเช่าบ้าน  จำนวน   9 ราย</t>
  </si>
  <si>
    <t>2. ลงทะเบียนคุมหลักฐานขอเบิก</t>
  </si>
  <si>
    <t>5. ลงทะเบียนคุมเลขที่ขอเบิก เพื่อนำเข้าในระบบ GFMIS</t>
  </si>
  <si>
    <t>6.ดำเนินการเบิกในระบบGFMIS  (ขบ.02)</t>
  </si>
  <si>
    <t>7.อนุมัติรายการในระบบGFMIS  (อม.1, อม.2)</t>
  </si>
  <si>
    <t>8. ดำเนินการจัดทำขอจ่าย (ขจ.01)</t>
  </si>
  <si>
    <t>9.เขียนเช็คสั่งจ่ายเสนอผู้สั่งจ่าย 2 ใน 3 พร้อมลงทะเบียน</t>
  </si>
  <si>
    <t>11. ลงข้อมูลการเบิกจ่ายใน Smart 59</t>
  </si>
  <si>
    <t>1.ตรวจสอบเอกสารการขอเบิกและเอกสารแนบ</t>
  </si>
  <si>
    <t>3.ตรวจสอบรหัสงบประมาณ กิจกรรมและแหล่งของเงิน</t>
  </si>
  <si>
    <t>และเสนอผู้อนุมัติเพื่อพิจารณาลงนาม/สั่งการ</t>
  </si>
  <si>
    <t>เสนอเรื่องให้ผู้อนุมัติเพื่อพิจารณาลงนาม/สั่งการ</t>
  </si>
  <si>
    <t>4.เสนอเรื่องให้ผู้อนุมัติเพื่อพิจารณาลงนาม/สั่งการ</t>
  </si>
  <si>
    <t>10. แจ้งให้ผู้รับเงินมารับเช็คและดำเนินการจ่ายเช็ค</t>
  </si>
  <si>
    <t>16. แจ้งให้ผู้รับเงินมารับเช็คและดำเนินการจ่ายเช็ค</t>
  </si>
  <si>
    <t>2.5 การเบิกจ่ายค่าสาธารณูปโภค</t>
  </si>
  <si>
    <t>4.ทำหนังสือถึงหน่วยงานเพื่อแจ้งสถานะการเบิกจ่าย</t>
  </si>
  <si>
    <t>ให้เพื่อทราบและดำเนินการส่งใบเสร็จรับเงินมาให้</t>
  </si>
  <si>
    <t>2. ลงทะเบียนคุมใบสำคัญ</t>
  </si>
  <si>
    <t>6.ดำเนินการเบิกในระบบGFMIS  (ขบ.02)เบิกจ่ายตรง</t>
  </si>
  <si>
    <t>2.6  การดำเนินการด้านการเงินและบัญชีนอกเหนือจากการเบิกจ่าย</t>
  </si>
  <si>
    <t>1. การจัดทำต้นทุนต่อหน่วย</t>
  </si>
  <si>
    <t>2.  การเก็บเอกสารด้านการเงินและบัญชี</t>
  </si>
  <si>
    <t>3. การจัดทำรายงานการเงินประจำเดือนส่ง</t>
  </si>
  <si>
    <t>หน่วยงานที่เกี่ยวข้องเช่นกรมฯ ,ตรวจสอบภายในและสตง.</t>
  </si>
  <si>
    <t>4. การจัดทำรายงานการเงินประจำปี</t>
  </si>
  <si>
    <t>2.4 การเบิกจ่ายค่าใช้สอย   ค่าวัสดุ และค่าใช้จ่ายงบกลางและค่าตอบแทนพนักงานราชการ</t>
  </si>
  <si>
    <t>3.1 จัดซื้อ/จัดจ้างโดยวิธีตกลงราคา</t>
  </si>
  <si>
    <t>29.รวบรวมเอกสารส่งใบสำคัญเบิกจ่ายเงิน</t>
  </si>
  <si>
    <t xml:space="preserve"> 4.1 การส่งหนังสือ</t>
  </si>
  <si>
    <t>4.2 การรับหนังสือ</t>
  </si>
  <si>
    <t>1. รับหนังสือจากกลุ่มงาน/ไปรษณีย์</t>
  </si>
  <si>
    <t>4. คัดแยกหนังสือให้กลุ่มงานต่างๆ ที่เกี่ยวข้อง</t>
  </si>
  <si>
    <t>2.ส่งเรื่องให้หน่วยงานดำเนินการ</t>
  </si>
  <si>
    <t>2. ตรวจสอบเอกสารและตารางการใช้งานและพิจารณา</t>
  </si>
  <si>
    <t>ตามความเหมาะสม</t>
  </si>
  <si>
    <t>3. แจ้งหน่วยงานที่รับผิดชอบดำเนินการ</t>
  </si>
  <si>
    <t>4. จัดเตรียมห้องประชุม</t>
  </si>
  <si>
    <t>5. ดูแลความเรียบร้อย/ปิดห้องประชุม</t>
  </si>
  <si>
    <t>2. จัดยานพาหนะตามความเหมาะสมในการใช้งาน</t>
  </si>
  <si>
    <t>1. รับเรื่องการขอใช้รถยนต์ตามแบบฟอร์มที่กำหนด</t>
  </si>
  <si>
    <t>3. ผู้ยืมกรอกรายละเอียดในแบบ 3 โดยหัวหน้ากลุ่ม</t>
  </si>
  <si>
    <t>ลงนามแล้ว มายื่นต่อผู้ควบคุมยานพาหนะ</t>
  </si>
  <si>
    <t>4. ผู้ควบคุมตรวจสอบยานพาหนะก่อนการส่งมอบให้ผู้ขอใช้</t>
  </si>
  <si>
    <t>5. ตรวจสอบแบบ 3และแบบ4 เมื่อผู้ขอใช้ส่งคืน</t>
  </si>
  <si>
    <t>พร้อมตรวจสอบสภาพยานพาหะ</t>
  </si>
  <si>
    <t>5.1: การปรับปรุงพัฒนามาตรการระเบียบและแนวทางปฏิบัติด้านรักษาความมั่นคงและปลอดภัยของระบบสารสนเทศ</t>
  </si>
  <si>
    <t xml:space="preserve"> 5.2: การพัฒนาเว็บไซต์สำนักงานสนับสนุนบริการสุขภาพเขต 1 จังหวัดเชียงใหม่</t>
  </si>
  <si>
    <t>5.3 การทำ Website รายงานความก้าวหน้าโครงการการก่อสร้าง ฝ่ายอาคารและสภาพแวดล้อม</t>
  </si>
  <si>
    <t>5.4 การตรวจเช็คอุปกรณ์สารสนเทศ</t>
  </si>
  <si>
    <t>5.5 การสำรวจความต้องการคอมพิวเตอร์และอุปกรณ์สารสนเทศ</t>
  </si>
  <si>
    <t>4.3 การจัดเก็บเอกสาร</t>
  </si>
  <si>
    <t>1.จัดเก็บเอกสารที่ดำเนินการเสร็จเรียบร้อยแล้ว</t>
  </si>
  <si>
    <t>2.  คัดแยกประเภทเอกสาร/หนังสือตามระเบียบฯ</t>
  </si>
  <si>
    <t>งานสารบรรณ</t>
  </si>
  <si>
    <t>3. การจัดเก็บเข้าแฟ้มตามระเบียบงานสารบรรณ</t>
  </si>
  <si>
    <t>โดยmanual</t>
  </si>
  <si>
    <t>4.4 การจัดทำเอกสาร ร่าง พิมพ์ ทาน  ตรวจสอบ</t>
  </si>
  <si>
    <t>1. รับหนังสือเพื่อพิจารณาดำเนินการโต้ตอบ</t>
  </si>
  <si>
    <t>ให้กับหน่วยงานที่เกี่ยวข้อง</t>
  </si>
  <si>
    <t>2. ร่างหนังสือโต้ตอบหนังสือทั้งภายนอกและภายใน</t>
  </si>
  <si>
    <t>หน่วยงาน</t>
  </si>
  <si>
    <t>3. จัดพิมพ์หนังสือโต้ตอบทั้งภายนอกและ</t>
  </si>
  <si>
    <t>ภายในหน่วยงาน</t>
  </si>
  <si>
    <t>4. เสนอหัวหน้ากลุ่มงานเพื่อตรวจ ร่าง/พิมพ์/ทาน</t>
  </si>
  <si>
    <t>และเสนอ ผอ. เพื่อลงนาม</t>
  </si>
  <si>
    <t xml:space="preserve"> 4.5 การเวียนหนังสือภายนอกและภายใน</t>
  </si>
  <si>
    <t>4.6 การจัดการห้องประชุม</t>
  </si>
  <si>
    <t>4.7 การตรวจสอบงานจ้างเหมาทำความสะอาด</t>
  </si>
  <si>
    <t>4.8 การตรวจสอบงานจ้างเหมารักษาความปลอดภัย</t>
  </si>
  <si>
    <t>4.9 การบำรุงรักษาอาคารสถานที่</t>
  </si>
  <si>
    <t>4.10 การขอใช้ยานพาหนะส่วนกลาง จำนวน 9 คัน</t>
  </si>
  <si>
    <t>5.6 การเบิกวัสดุอุปกรณ์สารสนเทศ</t>
  </si>
  <si>
    <t>1.  ผู้ขอเบิกกรอกแบบฟอร์มฯ ให้หัวหน้ากลุ่มพิจารณาฯ ส่งให้ผู้รับผิดชอบงานไอที</t>
  </si>
  <si>
    <t>2. งานไอที ขอความเห็นชอบจากคณะกรรมการไอที  เมื่อได้รับอนุมัติให้ดำเนินการแจ้งพัสดุ เพื่อดำเนินการจัดหา</t>
  </si>
  <si>
    <t>3. เมื่อได้รับวัสดุ อุปกรณ์จากพัสดุ ให้นำมาลงบัญชีคุมวัสดุ อุปกรณ์ของงานไอทีและแจ้งผู้ขอเบิกมารับของ ตามรายการที่ขอเบิก พร้อมลงชื่อผู้รับของ</t>
  </si>
  <si>
    <t>3.2 จัดซื้อ/จัดจ้างโดยวิธีการสอบราคา</t>
  </si>
  <si>
    <t>3.3  จัดซื้อ/จัดจ้างด้วยวิธีการทางอิเล็กทรอนิกส์</t>
  </si>
  <si>
    <t>3.4 การเบิกจ่ายพัสดุ</t>
  </si>
  <si>
    <t>3.5  การควบคุมพัสดุ</t>
  </si>
  <si>
    <t>3.7  การยืมพัสดุ ครุภัณฑ์</t>
  </si>
  <si>
    <t>3.8  การจำหน่ายครุภัณฑ์</t>
  </si>
  <si>
    <t>1.จัดทำคำสั่งคณะกรรมการตรวจพัสดุประจำปี</t>
  </si>
  <si>
    <t>3.9  การคิดค่าเสื่อมราคาครุภัณฑ์ที่ไม่ระบุรายละเอียด</t>
  </si>
  <si>
    <t>และอาคารที่ดินและสิ่งก่อสร้างไม่ระบุรายละเอียด</t>
  </si>
  <si>
    <t>ครุภัณฑ์ และตรวจสอบให้ตรงกับระบบ GFMIS</t>
  </si>
  <si>
    <t>3.6  การจัดทำหมายเลขครุภัณฑ์ และลงบัญชีคุมทะเบียน</t>
  </si>
  <si>
    <t>1. จัดทำแผนการปฏิบัติงานประจำปี</t>
  </si>
  <si>
    <t>โรงพยาบาลทราบถึงกำหนดการและรายละเอียดที่จะเข้าดำเนินการ</t>
  </si>
  <si>
    <t>3. จัดทำหนังสือแจ้งแผนการปฏิบัติงานให้</t>
  </si>
  <si>
    <t>4.  จัดทำบันทึกขออนุมัติเดินทางไปราชการ</t>
  </si>
  <si>
    <t>ปฏิบัติงานทราบโดยทางโทรศัพท์ /โทรสาร</t>
  </si>
  <si>
    <t>ความปลอดภัยในโรงพยาบาลให้ทางผู้บริหาร</t>
  </si>
  <si>
    <t>และเจ้าหน้าที่โรงพยาบาลทราบ</t>
  </si>
  <si>
    <t>รายงานสรุปผล การตรวจสอบต่อผู้อำนวยการ</t>
  </si>
  <si>
    <t>และจัดส่งให้ทางโรงพยาบาลทราบ</t>
  </si>
  <si>
    <t>I-dbase ของกองวิศวกรรมการแพทย์</t>
  </si>
  <si>
    <t>2. ขออนุมัติแผนการปฏิบัติงานประจำปี</t>
  </si>
  <si>
    <t>เสนอผู้อำนวยการอนุมัติ</t>
  </si>
  <si>
    <t xml:space="preserve">11.  ลงรายงานการปฏิบัติงานในฐานข้อมูล  </t>
  </si>
  <si>
    <t>ณ โรงพยาบาลที่เข้าดำเนินการ</t>
  </si>
  <si>
    <t xml:space="preserve">เครื่องมือแพทย์ผ่าน หน.งาน,หน.กลุ่ม, </t>
  </si>
  <si>
    <t>5. จัดทำบันทึกขอยืมเงินงบประมาณและ</t>
  </si>
  <si>
    <t>สัญญายืมเงิน</t>
  </si>
  <si>
    <t>6  จัดทำหนังสือส่งเจ้าหน้าที่ไปปฏิบัติงาน</t>
  </si>
  <si>
    <t>7. แจ้งผู้รับผิดชอบของโรงพยาบาลที่จะเข้า</t>
  </si>
  <si>
    <t>8. จัดเตรียมเครื่องมือในการไปดำเนินการ</t>
  </si>
  <si>
    <t>10.  สรุปและบรรยายผลการตรวจสอบวิศวกรรม</t>
  </si>
  <si>
    <t>11. จัดทำรายงานการเดินทางไปราชการเพื่อส่งใช้</t>
  </si>
  <si>
    <t>ใบสำคัญและล้างลูกหนี้เงินยืม</t>
  </si>
  <si>
    <t xml:space="preserve">12. จัดทำเอกสาร รูปเล่มสรุปผลการตรวจสอบ </t>
  </si>
  <si>
    <t xml:space="preserve">13.  ลงรายงานการปฏิบัติงานในฐานข้อมูล </t>
  </si>
  <si>
    <t>9.ปฏิบัติงานสอบเทียบมาตรฐานเครื่องมือแพทย์</t>
  </si>
  <si>
    <t>10. จัดทำรายงานการเดินทางไปราชการเพื่อส่งใช้</t>
  </si>
  <si>
    <t>12. จัดทำใบรับรองผลการสอบเทียบฯและ</t>
  </si>
  <si>
    <t>บำรุงรักษา(certification)ลงข้อมูลใน</t>
  </si>
  <si>
    <t>โปรแกรมคอมพิวเตอร์แล้วพิมพ์ออกเป็นเอกสาร</t>
  </si>
  <si>
    <t>13. ตรวจสอบความถูกต้องใบรับรองผลฯ</t>
  </si>
  <si>
    <t>13. จัดทำหนังสือส่งใบรับรองผลให้</t>
  </si>
  <si>
    <t>โรงพยาบาลภายใน 30 วันทำการ)</t>
  </si>
  <si>
    <t>14. สรุปผลการสอบเทียบมาตรฐานฯ และ</t>
  </si>
  <si>
    <t>ใบรับรองผล ให้ ผู้อำนวยการทราบ</t>
  </si>
  <si>
    <t>11. สรุปรายงานการสอบเทียบมาตรฐาน</t>
  </si>
  <si>
    <t>1. ตรวจสอบวิศวกรรมความปลอดภัยตามแผนการปฏิบัติงานประจำปี</t>
  </si>
  <si>
    <t>2. ตรวจสอบวิศวกรรมความปลอดภัยตามการร้องขอจากสถานบริการสุขภาพ</t>
  </si>
  <si>
    <t>1.รับหนังสือจากหน่วยงานที่ร้องขอ</t>
  </si>
  <si>
    <t>2. พิจารณาและจัดทำแผนการปฏิบัติงาน</t>
  </si>
  <si>
    <t>ตามที่หน่วยงานร้องขอ</t>
  </si>
  <si>
    <t>3. เสนอแผนการปฏิบัติงานตามร้องขอ</t>
  </si>
  <si>
    <t>ให้ผู้อำนวยการ พิจารณาลงนาม</t>
  </si>
  <si>
    <t>4. ทำหนังสือแจ้งให้หน่วยงานร้องขอทราบ</t>
  </si>
  <si>
    <t>กำหนดการปฏิบัติงาน</t>
  </si>
  <si>
    <t>5. จัดทำบันทึกขออนุมัติเดินทางไปราชการ</t>
  </si>
  <si>
    <t>6. จัดทำบันทึกขอยืมเงินทดรองราชการและ</t>
  </si>
  <si>
    <t>7  จัดทำหนังสือส่งเจ้าหน้าที่ไปปฏิบัติงาน</t>
  </si>
  <si>
    <t>8. แจ้งผู้รับผิดชอบของโรงพยาบาลที่จะเข้า</t>
  </si>
  <si>
    <t>9. จัดเตรียมเครื่องมือในการไปดำเนินการ</t>
  </si>
  <si>
    <t>10.ปฏิบัติงานสอบเทียบมาตรฐานเครื่องมือแพทย์</t>
  </si>
  <si>
    <t>11. นำเงินสดส่งคืนเงินยืมทดรองราชการ</t>
  </si>
  <si>
    <t>เพื่อล้างลูกหนี้เงินยืม</t>
  </si>
  <si>
    <t>ฉบับ/เครื่อง</t>
  </si>
  <si>
    <t>9.ปฏิบัติงานตรวจสอบวิศวกรรมความปลอดภัย</t>
  </si>
  <si>
    <t>9.ปฏิบัติงานตรวจสอบวิศวกรรมความปลอดภัยฯ</t>
  </si>
  <si>
    <t xml:space="preserve">ณ โรงพยาบาลที่เข้าดำเนินการ </t>
  </si>
  <si>
    <t>4. การสอบเทียบมาตรฐานเครื่องมือแพทย์ ตามแผนการปฏิบัติงานประจำปี</t>
  </si>
  <si>
    <t>5. การสอบเทียบมาตรฐานเครื่องมือแพทย์ ตามการร้องขอจากสถานบริการสุขภาพ</t>
  </si>
  <si>
    <t>6. ควบคุมกำกับ ดูแลตรวจสอบ งานวิศวกรรมสื่อสาร</t>
  </si>
  <si>
    <t xml:space="preserve">8.  ลงรายงานการปฏิบัติงานในฐานข้อมูล  </t>
  </si>
  <si>
    <t>3. การส่งเสริมระบบมาตรฐานด้านวิศวกรรมการแพทย์</t>
  </si>
  <si>
    <t>9. ออกประเมินมาตรฐานระบบบริการสุขภาพฯ</t>
  </si>
  <si>
    <t>ณ โรงพยาบาลที่เข้าดำเนินการ (62 แห่ง)</t>
  </si>
  <si>
    <t>7. การจัดทำเอกสาร ร่าง พิมพ์ ทาน  ตรวจสอบ</t>
  </si>
  <si>
    <t>8. งานอื่นๆ ตามที่ได้รับมอบหมาย</t>
  </si>
  <si>
    <t>2. การดำเนินการพัฒนาบุคลากรด้านวิศวกรรมการแพทย์</t>
  </si>
  <si>
    <t>3. งานวิจัยร่วมกับหน่วยงานอื่น</t>
  </si>
  <si>
    <t>4. การร่วมเป็นกรรมการเปิดซอง ตรวจรับครุภัณฑ์ไฟฟ้าฯ</t>
  </si>
  <si>
    <t>และครุภัณฑ์ทางการแพทย์</t>
  </si>
  <si>
    <t>5. การร่วมเป็นกรรมการกำหนดคุณลักษณะเฉพาะของครุภัณฑ์</t>
  </si>
  <si>
    <t>6. ร่วมเป็นคณะทำงานด้านอุบัติเหตุ อุบัติภัยและภาวะฉุกเฉิน</t>
  </si>
  <si>
    <t xml:space="preserve">ร่วมกับสำนักงานเขตสุขภาพที่ 1 </t>
  </si>
  <si>
    <t>1. ร่วมดำเนินการจัดทำหลักสูตรอิเล็คทรอนิคส์</t>
  </si>
  <si>
    <t>1.งานวิจัย ผลิตและพัฒนาองค์ความรู้/นวัตกรรมสุขศึกษาและพฤติกรรมสุขภาพ</t>
  </si>
  <si>
    <t xml:space="preserve"> แบบรวบรวมข้อมูลการวิเคราะห์อัตรากำลัง</t>
  </si>
  <si>
    <t>๑.กระบวนงานติดตาม ประเมินและเฝ้าระวังมาตรฐานการประกอบโรคศิลปะ</t>
  </si>
  <si>
    <t>๑.1 ประชาสัมพันธ์ ติดตามและประสานงานในระดับเขตพื้นที่ การสอบและขึ้นทะเบียนผู้ประกอบโรคศิลปะ</t>
  </si>
  <si>
    <t>๑.๒ เฝ้าระวังเตือนภัยและการประกอบโรคศิลปะของผู้ประกอบโรคศิลปะในระดับเขตพื้นที่</t>
  </si>
  <si>
    <t>๑.๓ ติดตาม ประเมิน/เฝ้าระวังสถาบันการศึกษาที่ผลิตบัณฑิตปริญญาที่จะขอขึ้นทะเบียนและรับออกใบอนุญาตเป็นผู้ประกอบโรคศิลปะ ทั้งสถาบันการศึกษาที่รับรองและยังไม่รับรองในระดับเขตพื้นที่</t>
  </si>
  <si>
    <t>๒. กระบวนงานติดตามพัฒนามาตรฐานบุคลากรธุรกิจบริการสุขภาพ</t>
  </si>
  <si>
    <t>๒.๑ เผยแพร่และประชาสัมพันธ์และติดตามการพัฒนามาตรฐานบุคลากรงานธุรกิจบริการสุขภาพในระดับเขตพื้นที่</t>
  </si>
  <si>
    <t>2.1 ส่งเสริมการพัฒนามาตรฐานบุคลากรธุรกิจบริการสุขภาพในระดับเขตพื้นที่</t>
  </si>
  <si>
    <t xml:space="preserve">๓. กระบวนงานติดตาม ประเมินผล ควบคุมกำกับและส่งเสริมมาตรฐานสถานพยาบาล </t>
  </si>
  <si>
    <t>๓.๑ ติดตาม ประสานงานและควบคุม กำกับมาตรฐานสถานพยาบาลหลังการอนุญาตในระดับเขตพื้นที่</t>
  </si>
  <si>
    <t>๓.๒ ประเมินผลการดำเนินงานการอนุญาตและการควบคุม กำกับสถานพยาบาลในระดับเขตพื้นที่</t>
  </si>
  <si>
    <t>๓.๓ ส่งเสริมการพัฒนาศักยภาพเจ้าหน้าที่งานสถานพยาบาลในระดับเขตพื้นที่</t>
  </si>
  <si>
    <t>๔. กระบวนงานติดตาม ประเมินผล ควบคุมกำกับ และส่งเสริมมาตรฐานสถานประกอบการเพื่อสุขภาพ</t>
  </si>
  <si>
    <t>๔.๑ ติดตามการควบคุม กำกับการรับรองมาตรฐานสถานประกอบการเพื่อสุขภาพหลังออกหนังสือรับรองในระดับเขตพื้นที่</t>
  </si>
  <si>
    <t>4.2 ประเมินผลการดำเนินงานการรับรองและควบคุม กำกับสถานประกอบการเพื่อสุขภาพ</t>
  </si>
  <si>
    <t>4.3 ส่งเสริมการพัฒนาศักยภาพเจ้าหน้าที่งานมาตรฐานสถานประกอบการเพื่อสุขภาพในระดับเขตพื้นที่</t>
  </si>
  <si>
    <t>4.4 ติดตาม ประสานงาน เฝ้าระวังและเตือนภัยสถานประกอบการเพื่อสุขภาพในระดับเขตพื้นที่</t>
  </si>
  <si>
    <t xml:space="preserve">๕. กระบวนงานส่งเสริม เฝ้าระวัง และติดตามประเมินผล มาตรฐานบุคลากรในงานธุรกิจบริการสุขภาพ </t>
  </si>
  <si>
    <t>๕.๑ ประชาสัมพันธ์ ติดตามและประสานงานการจัดสอบ/ขึ้นทะเบียนผู้ดำเนินการ สปาและขึ้นทะเบียนผู้ให้บริการ</t>
  </si>
  <si>
    <t>5.2 เฝ้าระวังและเตือนภัยบุคลากรในงานธุรกิจบริการสุขภาพ</t>
  </si>
  <si>
    <t>5.3 ส่งเสริมการพัฒนาศักยภาพเจ้าหน้าที่งานมาตรฐานบุคลากรธุรกิจบริการสุขภาพในระดับเขตพื้นที่</t>
  </si>
  <si>
    <t>5.4 ติดตาม และประเมินผลการดำเนินงานในระดับเขตพื้นที่</t>
  </si>
  <si>
    <t>๖. กระบวนงานพัฒนาเทคโนโลยี(Model Development)</t>
  </si>
  <si>
    <t>๖.๑ รับการอบรมใช้งานและแนะนำโปรแกรม การบันทึกข้อมูลการตรวจสถานพยาบาล</t>
  </si>
  <si>
    <t>6.2 จัดอบรมการใช้งานและแนะนำโปรแกรม การบันทึกข้อมูลการตรวจสถานพยาบาลให้กับเจ้าหน้าที่ในระดับเขตพื้นที่</t>
  </si>
  <si>
    <t>6.3 นิเทศ ติดตามการใช้โปรแกรม การบันทึกข้อมูลสถานพยาบาลในระดับเขตพื้นที่</t>
  </si>
  <si>
    <t>๖.๔ รวบรวมและวิเคราะห์ข้อมูลการใช้โปรแกรม การบันทึกข้อมูลสถานพยาบาล สถานประกอบการเพื่อสุขภาพในระดับเขตพื้นที่</t>
  </si>
  <si>
    <t xml:space="preserve">๖.๕ รายงานผลการใช้งานโปรแกรมให้หน่วยงานที่เกี่ยวข้องทราบ เพื่อการปรับปรุงแก้ไข ปัญหา และตามความสำคัญเร่งด่วน ความต้องการใช้งานระบบ </t>
  </si>
  <si>
    <t>6.6 พัฒนาและปรับปรุงระบบฐานข้อมูลสถานพยาบาลและสถานประกอบการเพื่อสุขภาพ ในระดับเขตพื้นที่ เพื่อเสนอข้อมูลเชิงนโยบายและยุทธศาสตร์ส่วนกลาง</t>
  </si>
  <si>
    <t>๗. กระบวนงานติดตามและประเมินผล (Monitoring and Evaluation)</t>
  </si>
  <si>
    <t>๗.๑ จัดทำแผนการติดตามประเมินผลและชี้แจงแผนและตัวชี้วัด</t>
  </si>
  <si>
    <t>7.2 ติดตามและประเมินผลตามแผน</t>
  </si>
  <si>
    <t xml:space="preserve">7.3 ตรวจสอบ เปรียบเทียบผลกับเป้าหมายและตัวชี้วัดที่กำหนด </t>
  </si>
  <si>
    <t>7.4 สรุป วิเคราะห์ และจัดทำข้อเสนอแนะให้การดำเนินงานเป็นไปตามแผนงาน/โครงการ และรายงานผู้บริหาร</t>
  </si>
  <si>
    <t>7.5 รายงานผู้บริหารทุกไตรมาส</t>
  </si>
  <si>
    <t>๘. กระบวนงานพัฒนากลไกการดำเนินงานบังคับใช้กฎหมายด้านระบบบริการสุขภาพ</t>
  </si>
  <si>
    <t>๘.๑ พัฒนากลไกการดำเนินงานบังคับใช้กฎหมาย (ร่วมกับส่วนกลาง/จังหวัด)</t>
  </si>
  <si>
    <t>๘.๒ ส่งเสริมการพัฒนาศักยภาพเจ้าหน้าที่การดำเนินงานบังคับใช้กฎหมายในระดับเขตพื้นที่</t>
  </si>
  <si>
    <t>8.๓ ติดตามและประเมินผลการนำกฎหมายด้านระบบบริการสุขภาพไปปฏิบัติ</t>
  </si>
  <si>
    <t>8.๔ นิเทศ ติดตาม ควบคุม กำกับ การบังคับใช้กฎหมายในระดับเขตพื้นที่</t>
  </si>
  <si>
    <t>8.5 การจัดการเรื่องร้องเรียนและคุ้มครองผู้บริโภคด้านบริการสุขภาพระดับเขตพื้นที่</t>
  </si>
  <si>
    <t xml:space="preserve">วัน </t>
  </si>
  <si>
    <t>8.6 สร้างเครือข่ายเฝ้าระวัง คุ้มครองและพิทักษ์สิทธิ์ ผู้บริโภคระบบบริการสุขภาพ(สถานพยาบาลและสถานประกอบการเพื่อสุขภาพ)</t>
  </si>
  <si>
    <t>๙. กระบวนงาน เผยแพร่ข้อมูล ข่าวสาร สารสนเทศ ด้านการเป็นศูนย์กลางสุขภาพระหว่างประเทศ</t>
  </si>
  <si>
    <t>๙.๑ สำรวจข้อมูลสถานประกอบการด้านสุขภาพ  ได้แก่ สถานพยาบาลภาครัฐ/เอกชน/สปา/ร้านยา ในระดับเขตพื้นที่</t>
  </si>
  <si>
    <t xml:space="preserve">9.2 เข้าร่วมประชุม/อบรมวิธีการนำเข้าข้อมูลสถานประกอบการเพื่อสุขภาพ </t>
  </si>
  <si>
    <t>9.3 การนำเข้าข้อมูลสถานประกอบการเพื่อสุขภาพ เพื่อเป็นฐานข้อมูลในการสืบค้นผ่านทาง web portal ที่มีอยู่ในเขต</t>
  </si>
  <si>
    <t>9.4 วิเคราะห์ความถูกต้อง/ครบถ้วนของข้อมูลสถานประกอบการที่หน่วยงานต่างๆ นำเข้า</t>
  </si>
  <si>
    <t>๑๐.กระบวนงานพัฒนาความร่วมมือการจัดบริการสุขภาพร่วมกันระหว่างภาครัฐและเอกชน</t>
  </si>
  <si>
    <t>๑๐.๑ สำรวจข้อมูลเพื่อจัดทำสถานการณ์ แนวโน้ม งานคุ้มครองผู้บริโภค (ข้อมูลสถานพยาบาล สถานประกอบการเพื่อสุขภาพ ข้อมูลการกระทำความผิด, การร้องเรียน )ในระดับเขตพื้นที่ เพื่อจัดทำข้อเสนอเชิงนโยบายต่อหน่วยงานส่วนกลาง</t>
  </si>
  <si>
    <t>10.2 ร่วมประชุมเพื่อให้ข้อมูล/ข้อคิดเห็นที่เป็นประโยชน์ กับหน่วยงานที่เกี่ยวข้อง</t>
  </si>
  <si>
    <t>ชม.</t>
  </si>
  <si>
    <t xml:space="preserve"> วัน</t>
  </si>
  <si>
    <t>กลุ่มคุณภาพมาตรฐานการบริการ สำนักงานสนับสนุนบริการสุขภาพ เขต 1 จังหวัดเชียงใหม่</t>
  </si>
  <si>
    <r>
      <t xml:space="preserve">2. ขอให้ปรับเวลาที่ใช้ต่อ 1 งาน เป็นหน่วย </t>
    </r>
    <r>
      <rPr>
        <b/>
        <sz val="14"/>
        <color indexed="8"/>
        <rFont val="TH SarabunIT๙"/>
        <family val="2"/>
      </rPr>
      <t xml:space="preserve"> นาที </t>
    </r>
    <r>
      <rPr>
        <sz val="14"/>
        <color indexed="8"/>
        <rFont val="TH SarabunIT๙"/>
        <family val="2"/>
      </rPr>
      <t xml:space="preserve">เท่านั้น </t>
    </r>
  </si>
  <si>
    <t>นวก.สธ.</t>
  </si>
  <si>
    <t>1. เฝ้าระวัง ติดตาม ข้อมูล ข่าวสาร สถานการณ์</t>
  </si>
  <si>
    <t xml:space="preserve"> ระบาดวิทยาทางสังคม วิชาการและนโยบาย</t>
  </si>
  <si>
    <t>ภาคและจังหวัดในการดำเนินงานในพื้นที่</t>
  </si>
  <si>
    <t xml:space="preserve">การใช้ประโยชน์ของข้อมูลที่สำรวจเพื่อพื้นที่ ชุมชน </t>
  </si>
  <si>
    <t>ข้องเผยแพร่ผลงานและคืนข้อมูลให้แก่พื้นที่</t>
  </si>
  <si>
    <t>พัฒนาศักยภาพ องค์กร อสม.</t>
  </si>
  <si>
    <t>1.ศึกษา  วิเคราะห์ และพัฒนายุทธศาสตร์องค์กร อสม.ต่อการขับเคลื่อนงาน</t>
  </si>
  <si>
    <t>2.ศึกษา วิเคราะห์ และหาความต้องการพัฒนาองค์กร อสม.</t>
  </si>
  <si>
    <t>3.วางแผนการพัฒนาองค์กร อสม.</t>
  </si>
  <si>
    <t>4.จัดทำหลักสูตรการพัฒนาผู้นำองค์กร อสม.</t>
  </si>
  <si>
    <t>รุ่น</t>
  </si>
  <si>
    <t>6.ติดตามประเมินผล</t>
  </si>
  <si>
    <t>7.สรุปผลการดำเนินงาน</t>
  </si>
  <si>
    <t>2.ประชุมสรุปผลการติดตามและแลกเปลี่ยนเรียนรู้</t>
  </si>
  <si>
    <t>3.การจัดทำรายงานผลการดำเนินงานเสนอผู้บริหาร</t>
  </si>
  <si>
    <t>1. ร่วมประชุมสามัญองค์กร อสม.</t>
  </si>
  <si>
    <t>งานส่งเสริมการมีส่วนร่วม</t>
  </si>
  <si>
    <t>-</t>
  </si>
  <si>
    <t>งานเสริมสร้างศักยภาพเครือข่ายองค์กรเอกชนสาธารณประโยชน์ในการจัดการสุขภาพชุมชน</t>
  </si>
  <si>
    <t xml:space="preserve">      - จัดทำรายชื่อองค์กรและที่อยู่</t>
  </si>
  <si>
    <t xml:space="preserve">      - เขียนชื่อองค์กรและติดที่อยู่หน้าซองจดหมาย</t>
  </si>
  <si>
    <t xml:space="preserve">      - จัดทำรายละเอียดการปรับโครงการ</t>
  </si>
  <si>
    <t xml:space="preserve">      - จัดทำสัญญารับเงินและหนังสือมอบอำนาจ</t>
  </si>
  <si>
    <t>การทำสัญญา</t>
  </si>
  <si>
    <t xml:space="preserve">      - จัดทำรายละเอียดแนบ ได้แก่ เลขที่สัญญา ชื่อองค์กร และงบประมาณที่ได้รับ</t>
  </si>
  <si>
    <t xml:space="preserve">      - จัดทำรายละเอียด ได้แก่  ชื่อองค์กร ชื่อโครงการ  และงบประมาณที่ได้รับ</t>
  </si>
  <si>
    <t xml:space="preserve">      - ส่งแฟกซ์หนังสือแจ้งองค์กร</t>
  </si>
  <si>
    <t xml:space="preserve">      - เขียนชื่อองค์กร  งบประมาณที่ได้รับและติดที่อยู่หน้าซองจดหมาย</t>
  </si>
  <si>
    <t xml:space="preserve">      - จัดทำแบบรายงานผลการดำเนินงานและตัวอย่างรายงานฉบับสมบูรณ์</t>
  </si>
  <si>
    <t xml:space="preserve">       - เขียนชื่อองค์กร ติดที่อยู่หน้าซองจดหมาย</t>
  </si>
  <si>
    <t>2. การพิจารณาโครงการ เพื่อสนับสนุนงบประมาณ</t>
  </si>
  <si>
    <t xml:space="preserve">      - จัดทำบันทึกขอให้ท่านอธิบดีกรมลงนาม    ในคำสั่ง</t>
  </si>
  <si>
    <t xml:space="preserve">      - จัดทำคำสั่งเปลี่ยนแปลงคณะอนุกรรมการฯ</t>
  </si>
  <si>
    <t xml:space="preserve"> ก่อนการประชุม </t>
  </si>
  <si>
    <t xml:space="preserve">      - ประสานกรรมการ/ ห้องประชุม/ อาหารกลางวัน/ อาหารว่างและเครื่องดื่ม</t>
  </si>
  <si>
    <t xml:space="preserve">      - ขออนุมัติจัดประชุม</t>
  </si>
  <si>
    <t xml:space="preserve">      - จัดทำหนังสือเชิญประชุม</t>
  </si>
  <si>
    <t xml:space="preserve">      - จัดทำวาระการประชุม/ ใบลงทะเบียน</t>
  </si>
  <si>
    <t xml:space="preserve">      - จัดทำบันทึกจัดซื้ออุปกรณ์จัดประชุม</t>
  </si>
  <si>
    <t xml:space="preserve">      - จัดทำบันทึกยืมเงิน</t>
  </si>
  <si>
    <t xml:space="preserve">      - จัดทำเอกสารการประชุม</t>
  </si>
  <si>
    <t xml:space="preserve">ร่วมประชุมคณะกรรมการ </t>
  </si>
  <si>
    <t>หลังการประชุม</t>
  </si>
  <si>
    <t xml:space="preserve">      - จัดทำรายงานการประชุม</t>
  </si>
  <si>
    <t xml:space="preserve">      - จัดทำแนวทางสนับสนุนโครงการ</t>
  </si>
  <si>
    <t xml:space="preserve">      - สรุปผลการพิจารณาโครงการและงบประมาณ</t>
  </si>
  <si>
    <t xml:space="preserve">      - ส่งเอกสารการเงิน</t>
  </si>
  <si>
    <t xml:space="preserve">      - ประสานกรรมการ/ห้องประชุม/อาหารกลางวัน/ อาหารว่างและเครื่องดื่ม</t>
  </si>
  <si>
    <t xml:space="preserve">      - จัดทำบันทึกขออนุมัติถ่ายเอกสาร</t>
  </si>
  <si>
    <t>ร่วมประชุมคณะอนุกรรมการ</t>
  </si>
  <si>
    <t xml:space="preserve">      - กรอกคะแนนและเรียงลำดับโครงการ</t>
  </si>
  <si>
    <t xml:space="preserve">      - สรุปผลการพิจารณาโครงการทุกภาค</t>
  </si>
  <si>
    <t>งานเสริมสร้างแรงจูงใจในการปฏิบัติงานขององค์กร อสม.</t>
  </si>
  <si>
    <t xml:space="preserve">- ศึกษา จัดเตรียมข้อมูล </t>
  </si>
  <si>
    <t>- ประสานหลักเกณฑ์การคัดเลือก อสม.ดีเยี่ยมจากผู้รับผิดชอบงาน อส. กองสช.</t>
  </si>
  <si>
    <t>คณะทำงานของสนง.สบส.ร่วมประชุมคณะทำงานตามคำสั่ง และสรุปผลการประชุมส่ง ผอ.</t>
  </si>
  <si>
    <t>งานส่งเสริม พัฒนาอาสาสมัคร องค์กรภาคเอกชนในการพิทักษ์สิทธิของประชาชนในระบบสุขภาพภาคประชาชน</t>
  </si>
  <si>
    <t xml:space="preserve"> -  ประชุมหารือแนวทางการส่งเสริมสิทธิในระบบสุขภาพภาคประชาชน</t>
  </si>
  <si>
    <t xml:space="preserve"> -  จัดทำกรอบแนวทางการพิทักษ์สิทธิสุขภาพภาคประชาชน</t>
  </si>
  <si>
    <t xml:space="preserve">   - จัดระบบข้อมูล ข่าวสารเกี่ยวกับการพิทักษ์สิทธิสุขภาพภาคประชาชน เพื่อให้ อสม. และประชาชนเข้าถึงข้อมูลได้</t>
  </si>
  <si>
    <t xml:space="preserve">  - สร้างและพัฒนาเครือข่ายการพิทักษ์สิทธิในระบบสุขภาพภาคประชาชน</t>
  </si>
  <si>
    <t xml:space="preserve">  - พัฒนาช่องทางการสื่อสารเรื่องการพิทักษ์สิทธิในระบบสุขภาพภาคประชาชน</t>
  </si>
  <si>
    <t xml:space="preserve">  - ศึกษาและจัดทำข้อมูลข่าวสารด้านการพิทักษ์สิทธิเผยแพร่ทุกเดือน</t>
  </si>
  <si>
    <t xml:space="preserve">  - ดำเนินการเผยแพร่ข่าวสารเพื่อให้ประชาชนรับรู้สิทธิในระบบสุขภาพ</t>
  </si>
  <si>
    <t xml:space="preserve">  - ดำเนินการรับฟังความคิดเห็นของ อสม. และประชาชนเข้ามามีส่วนร่วมในการเสนอข้อคิดเห็น เพื่อพิทักษ์สิทธิด้านสุขภาพของประชาชน </t>
  </si>
  <si>
    <t xml:space="preserve">  - ประมวลความคิดเห็น ของ อสม. และประชาชน เสนอผู้บริหารในการพัฒนาระบบสุขภาพ </t>
  </si>
  <si>
    <t xml:space="preserve"> - ประสานงานกับหน่วยงานที่เกี่ยวข้องในการปรับปรุงแก้ไข  พัฒนา  เพื่อพิทักษ์สิทธิด้านสุขของประชาชนได้อย่างเหมาะสม</t>
  </si>
  <si>
    <t xml:space="preserve"> - ติดตาม  ประเมินผลการดำเนินงานส่งเสริมการพิทักษ์สิทธิในระบบสุขภาพภาคประชาชน</t>
  </si>
  <si>
    <t xml:space="preserve">  - การแลกเปลี่ยนเรียนรู้การดำเนินงานส่งเสริม อสม. และประชาชนในการเข้ามามีส่วนร่วมพิทักษ์สิทธิด้านสุขภาพ</t>
  </si>
  <si>
    <t>2.จัดทำแนวทางการดำเนินงานหมู่บ้านจัดการสุขภาพ</t>
  </si>
  <si>
    <t>3. จัดทำแบบประเมินหมู่บ้านจัดการสุขภาพ</t>
  </si>
  <si>
    <t>4. ประชุมชี้แจงแนวทางการดำเนินงานหมู่บ้านจัดการสุขภาพ</t>
  </si>
  <si>
    <t>5. พัฒนาโปรแกรมการประเมินหมู่บ้านจัดการสุขภาพ</t>
  </si>
  <si>
    <t>6. โอนงบประมาณสนับสนุนการดำเนินงาน</t>
  </si>
  <si>
    <t>7. ติดตามความก้าวหน้า</t>
  </si>
  <si>
    <t xml:space="preserve">   7.1 ติดตามความก้าวหน้าจากฐานข้อมูล</t>
  </si>
  <si>
    <t xml:space="preserve">   7.2  ประชุมติดตามความก้าวหน้า</t>
  </si>
  <si>
    <t xml:space="preserve">         7.2.1 เตรียมการประชุม</t>
  </si>
  <si>
    <t xml:space="preserve">         7.2.2  ร่วมประชุม</t>
  </si>
  <si>
    <t xml:space="preserve">         7.2.3 สรุปประชุม</t>
  </si>
  <si>
    <t>8.สรุป ประเมินผล และจัดทำรายงาน</t>
  </si>
  <si>
    <t xml:space="preserve">   8.1 กำหนดกรอบการประเมิน</t>
  </si>
  <si>
    <t xml:space="preserve">   8.2 สร้างเครื่องมือในการเก็บข้อมูล</t>
  </si>
  <si>
    <t xml:space="preserve">   8.3 เก็บรวบรวมข้อมูล</t>
  </si>
  <si>
    <t xml:space="preserve">   8.4 วิเคราะห์ข้อมูล</t>
  </si>
  <si>
    <t xml:space="preserve">   8.5 สรุปและจัดทำรายงาน</t>
  </si>
  <si>
    <t>พัฒนาศักยภาพ อสม. ในการสร้างและพัฒนาระบบเฝ้าระวังโรค ภัยสุขภาพ และยาเสพติดเชิงรุก</t>
  </si>
  <si>
    <t>พัฒนาขีดความสามารถ อสม. แรงงานต่างด้าวในการ จัดการสุขภาพชุมชนและการพัฒนาคุณภาพชีวิต</t>
  </si>
  <si>
    <t>งานพัฒนาศักยภาพเครือข่ายระบบสุขภาพภาคประชาชน</t>
  </si>
  <si>
    <t>1.1 การวางแผนพัฒนาศักยภาพเครือข่ายระบบบริการสุขภาพภาคประชาชน</t>
  </si>
  <si>
    <t>1)  ประชุมเพื่อกำหนดทิศทางการดำเนินงานงานสุขภาพภาคประชาชนโดยการมีส่วนร่วมของภาคีเครือข่าย</t>
  </si>
  <si>
    <t>2) รับนโยบายจากส่วนกลาง</t>
  </si>
  <si>
    <t>3) บูรณาการรวบรวมและวิเคราะห์ข้อมูล</t>
  </si>
  <si>
    <t>4) วางแผนการดำเนินงาน</t>
  </si>
  <si>
    <t>5) ถ่ายทอดแผนสู่การปฏิบัติ</t>
  </si>
  <si>
    <t>6) ดำเนินการพัฒนาศักยภาพเครือข่ายระบบสุขภาพภาคประชาชน</t>
  </si>
  <si>
    <t>ครัง</t>
  </si>
  <si>
    <t>1.2 การพัฒนาและสนับสนุนการพัฒนาศักยภาพเครือข่ายสุขภาพภาคประชาชน</t>
  </si>
  <si>
    <t>1) ขออนุมัติดำเนินการสนับสนุนการพัฒนาศักยภาพเครือข่ายระบบสุขภาพภาคประชาชน</t>
  </si>
  <si>
    <t>2) นำกรอบหลักสูตรกลางมาปรับใช้ตามบริบทของพื้นที่</t>
  </si>
  <si>
    <t>3) จัดประชุม อบรม สัมมนาครู ก. ตามหลักสูตรที่กำหนด</t>
  </si>
  <si>
    <t xml:space="preserve">    - เจ้าหน้าที่สาธารณสุข</t>
  </si>
  <si>
    <t xml:space="preserve">    - อสม.</t>
  </si>
  <si>
    <t xml:space="preserve">    - ภาคีเครือข่ายอื่น ๆ</t>
  </si>
  <si>
    <t>6) แจ้งผลการดำเนินการให้กรมฯทราบ</t>
  </si>
  <si>
    <t>จากหน่วยงานที่เกี่ยวข้อง</t>
  </si>
  <si>
    <t>2. จัดทำแนวทาง/คู่มือการดำเนินงานแก่ผู้ปฏิบัติงาน</t>
  </si>
  <si>
    <t>3. จัดทำหนังสือขอความร่วมมือในการดำเนินงาน</t>
  </si>
  <si>
    <t>5. กำกับ ติดตาม สนับสนุนระหว่างดำเนินการ และ</t>
  </si>
  <si>
    <t>7. จัดทำรายงานและจัดทำหนังสือเสนอผู้เกี่ยว</t>
  </si>
  <si>
    <t>8. ประเมินผลและปรับปรุงระบบรายงาน</t>
  </si>
  <si>
    <t>2.ร่วมประชุมปฏิบัติการผู้แทนกรมวิชาการและหน่วยงาน</t>
  </si>
  <si>
    <t>4. ติดตาม กำกับ ประเมินผล ถอดบทเรียนและจัดทำรายงาน</t>
  </si>
  <si>
    <t xml:space="preserve">6. สรุปผลการดำเนินการส่งกอง สชและกรมฯ </t>
  </si>
  <si>
    <t>1.ประชุมปฏิบัติการผู้รับผิดชอบงานสุขภาพภาคประชาชนจังหวัด ประธานชมรม อสม. จังหวัด ผู้ประกอบการและผู้เกี่ยวข้องกับแรงงานต่างด้าว</t>
  </si>
  <si>
    <t>พัฒนาและส่งเสริมการดำเนินงานสุขภาพภาคประชาชนเครือข่ายตำบลจัดการสุขภาพ</t>
  </si>
  <si>
    <t>1. ดำเนินการศึกษาข้อมูลในพื้นที่นำร่อง และรวบรวม สังเคราะห์ข้อมูล</t>
  </si>
  <si>
    <t>2. พัฒนาศักยภาพเครือข่ายระดับจังหวัด อำเภอ และตำบล</t>
  </si>
  <si>
    <t>3. ประชุมจัดทำหลักสูตรวิทยากรพี่เลี้ยงตำบลจัดการสุขภาพ</t>
  </si>
  <si>
    <t>4. จัดทำคู่มือ/หลักสูตรการอบรมหลักสูตรวิทยากรพี่เลี้ยงตำบลจัดการสุขภาพ</t>
  </si>
  <si>
    <t xml:space="preserve">5. อบรมวิทยากรพี่เลี้ยงตำบลจัดการสุขภาพ (Coaching) </t>
  </si>
  <si>
    <t>6. ประสานและสนับสนุนการจัดกระบวนการแลกเปลี่ยนเรียนรู้ ศึกษาดูงานระหว่างพื้นที่ที่เป็นตำบลจัดการสุขภาพต้นแบบ</t>
  </si>
  <si>
    <t>7. ติดตาม และประเมินผลการดำเนินงานตำบลจัดการสุขภาพดีเด่นโดยการแบ่งระดับเป็นระดับพื้นฐาน ระดับพัฒนา ระดับดี ระดับดีมากและระดับดีเยี่ยม</t>
  </si>
  <si>
    <t>8. รวบรวม/ประมวล และวิเคราะห์ผลการดำเนินงานตำบลจัดการสุขภาพ</t>
  </si>
  <si>
    <t>9. พัฒนาและจัดทำฐานข้อมูลตำบลจัดการสุขภาพ</t>
  </si>
  <si>
    <t>10. คัดเลือกผลการพัฒนาตำบลจัดการสุขภาพดีเด่น/ดีเยี่ยม และจัดให้มีการให้รางวัล</t>
  </si>
  <si>
    <t xml:space="preserve">6.1. การสนับสนุนงบประมาณและติดตามผลการดำเนินงาน </t>
  </si>
  <si>
    <t>4.1การพัฒนาศักยภาพ องค์กร อสม.</t>
  </si>
  <si>
    <t>4.2 การเสริมสร้างความร่วมมือองค์กร อสม.</t>
  </si>
  <si>
    <t>4.3 การสนับสนุนการประชุมสามัญประจำปีองค์กร อสม.</t>
  </si>
  <si>
    <t>1) จัดทำหนังสือแจ้งผลการพิจารณาโครงการ(1 องค์กร)</t>
  </si>
  <si>
    <t xml:space="preserve">2) จัดทำหนังสือแจ้งองค์กรปรับโครงการและทำสัญญา </t>
  </si>
  <si>
    <t xml:space="preserve">3) ตรวจสอบหลักฐานการทำสัญญา (องค์กรละ  2 ชุด) </t>
  </si>
  <si>
    <t>5)  จัดทำบันทึกส่งเอกสารการทำสัญญาให้การเงิน</t>
  </si>
  <si>
    <t>6) จัดทำบันทึกขออนุมัติเบิกจ่ายเงิน</t>
  </si>
  <si>
    <t xml:space="preserve">7) จัดทำหนังสือแจ้งองค์กรมารับเงิน </t>
  </si>
  <si>
    <t xml:space="preserve">9) จัดทำหนังสือแจ้งให้องค์กรส่งรายงานผลการดำเนินงาน </t>
  </si>
  <si>
    <t xml:space="preserve">10)  สรุปผลการดำเนินงาน </t>
  </si>
  <si>
    <t>1. จัดทำโครงการ/ขออนุมัติ</t>
  </si>
  <si>
    <t xml:space="preserve">2. จัดทำคำสั่งแต่งตั้งคณะอนุกรรมการและคณะกรรมการสนับสนุนองค์กรเอกชนฯ </t>
  </si>
  <si>
    <t>3. ประชุมคณะกรรมการฯ  เพื่อจัดทำแนวทางสนับสนุนโครงการปี  และพิจารณาเห็นชอบโครงการ  (2 ครั้ง)</t>
  </si>
  <si>
    <t xml:space="preserve">4. ประชาสัมพันธ์แนวทางสนับสนุนโครงการปี แจ้งสสจ../องค์กรเอกชนฯ </t>
  </si>
  <si>
    <t>5. ร่วมประชุมคณะอนุกรรมการเพื่อวิเคราะห์โครงการ(2 ครั้ง)</t>
  </si>
  <si>
    <t>7.1. กระบวนการคัดเลือก อสม.ดีเด่น</t>
  </si>
  <si>
    <t>7.2. กระบวนการคัดเลือก อสม.ดีเยี่ยม</t>
  </si>
  <si>
    <t xml:space="preserve"> - .ผู้รับผิดชอบงานจัดทำคำสั่งแต่งตั้งคณะกรรมการคัดเลือก อสม.ดีเยี่ยม </t>
  </si>
  <si>
    <t>8.1 งานส่งเสริม อสม. และประชาชนในการเข้ามามีส่วนร่วมพิทักษ์สิทธิด้านสุขภาพ</t>
  </si>
  <si>
    <t>กลุ่มอาคารและสภาพแวดล้อม สำนักงานสนับสนุนบริการสุขภาพ เขต 1 เชียงใหม่</t>
  </si>
  <si>
    <t xml:space="preserve">กิจกรรมหลัก   </t>
  </si>
  <si>
    <t>ส่งเสริม พัฒนา สนับสนุน และควบคุมกำกับด้านอาคารและสภาพแวดล้อมตามมาตรฐานระบบบริการสุขภาพ</t>
  </si>
  <si>
    <t>1.เข้าร่วมประชุมรับทราบนโยบายการส่งเสริม พัฒนา สนับสนุน และควบคุมกำกับด้านอาคารและสภาพแวดล้อมตามมาตรฐานระบบบริการสุขภาพ</t>
  </si>
  <si>
    <t>X</t>
  </si>
  <si>
    <t>สถาปนิก/วิศวกรไฟฟ้า/วิศวกรเครื่องกล</t>
  </si>
  <si>
    <t>2.จัดทำโครงการส่งเสริม พัฒนา สนับสนุน และควบคุมกำกับด้านอาคารและสภาพแวดล้อมตามมาตรฐานระบบบริการสุขภาพ ตามงบประมาณที่ได้รับจัดสรร</t>
  </si>
  <si>
    <t>3.สบส.เขต เตรียมความพร้อมประสานวิทยากร/กลุ่มเป้าหมาย/สถานที่จัดอบรม การส่งเสริมด้านอาคารและสภาพแวดล้อมตามมาตรฐานระบบบริการสุขภาพ</t>
  </si>
  <si>
    <t>4.จัดอบรม การส่งเสริมด้านอาคารและสภาพแวดล้อมตามมาตรฐานระบบบริการสุขภาพ</t>
  </si>
  <si>
    <t>5.วางแผนและจัดทำแผนการเยี่ยมประเมินมาตรฐานระบบบริการสุขภาพ</t>
  </si>
  <si>
    <t>6.ลงพื้นที่ประเมินด้านอาคารและสภาพแวดล้อมตามมาตรฐานระบบบริการสุขภาพ</t>
  </si>
  <si>
    <t>7.สรุปผลการเยี่ยมประเมินด้านอาคารและสภาพแวดล้อมตามมาตรฐานระบบบริการสุขภาพ</t>
  </si>
  <si>
    <t>8.จัดทำรายงานเสนอผลการประเมินด้านอาคารและสภาพแวดล้อมตามมาตรฐานระบบบริการสุขภาพ</t>
  </si>
  <si>
    <t xml:space="preserve">กิจกรรมรอง </t>
  </si>
  <si>
    <t xml:space="preserve"> ด้านการออกปฏิบัติงานด้านอาคารและสภาพแวดล้อม</t>
  </si>
  <si>
    <t>1.สำรวจพื้นที่ก่อนการลงตำแหน่งอาคาร และสิ่งปลูกสร้าง</t>
  </si>
  <si>
    <t>X จนท.เขียนแบบ/จนท.สำรวจ</t>
  </si>
  <si>
    <t>สถาปนิก1คน/วิศวกรไฟฟ้า1คน/วิศวกรเครื่องกล1คน/นายช่างโยธา 8 คน</t>
  </si>
  <si>
    <t>2.จัดทำผังบริเวณโดยสังเขป ก่อนการก่อสร้างจริง</t>
  </si>
  <si>
    <t>3.จัดทำใบชี้สถานที่ก่อการดำเนินการจัดทำราคากลาง</t>
  </si>
  <si>
    <t xml:space="preserve"> ด้านการตรวจสอบและติดตามด้านอาคารและสภาพแวดล้อม</t>
  </si>
  <si>
    <t>1.ตรวจสอบรายการและราคางานก่อสร้าง</t>
  </si>
  <si>
    <t>2.ตรวจสอบแบบต่อเติม หรือแบบที่จัดทำเพิ่มเติมนอกเหนือจากแบบมาตรฐาน</t>
  </si>
  <si>
    <t>3.ตรวจสอบเอกสารที่เกี่ยวข้องกับสัญญาก่อสร้างต่างๆ รวมถึงเอกสารขออนุมัติวัสดุ</t>
  </si>
  <si>
    <t>4.ติดตามความก้าวหน้าของโครงการในขั้นตอนการจัดซื้อจัดจ้าง ประจำปีงบประมาณ</t>
  </si>
  <si>
    <t>5.ติดตามความก้าวหน้าของโครงการในขั้นตอนการดำเนินการก่อสร้าง</t>
  </si>
  <si>
    <t>6.รายงานผล พร้อมสรุปโครงการภายในเขตพื้นที่บริการ</t>
  </si>
  <si>
    <t xml:space="preserve"> ด้านการให้การสนับสนุนด้านอาคารและสภาพแวดล้อม</t>
  </si>
  <si>
    <t>1.ให้การสนับสนุนแบบมาตรฐาน งวดงานและราคางานก่อสร้าง</t>
  </si>
  <si>
    <t>2.ให้คำปรึกษาแนะนำเกี่ยวกับงานด้านอาคารและสภาพแวดล้อม</t>
  </si>
  <si>
    <t>3.ตรวจสอบสภาพการใช้งานของอาคาร ที่มีการชำรุดหรือต้องซ่อมแซม</t>
  </si>
  <si>
    <t xml:space="preserve">4.ร่วมเป็นคณะกรรมการราคากลาง ,คณะกรรมการร่าง TOR ,คณะกรรมการชี้สถานที่ </t>
  </si>
  <si>
    <t>5.ผู้ควบคุมงานก่อสร้างให้เป็นไปตามมาตรฐานและข้อกำหนดในสถานพยาบาลเขตสุขภาพที่ 1(8จังหวัด)</t>
  </si>
  <si>
    <t>กลุ่มยุทธศาสตร์ สำนักงานสนับสนุนบริการสุขภาพ เขต 1 เชียงใหม่</t>
  </si>
  <si>
    <t>กิจกรรมหลัก</t>
  </si>
  <si>
    <t xml:space="preserve">งานพัฒนาและบริหารยุทธศาสตร์สนง สบส </t>
  </si>
  <si>
    <t>1.ร่วมศึกษา วิเคราะห์จัดทำกรอบแนวคิดพัฒนาสนง สบส</t>
  </si>
  <si>
    <t>นักวิเคราะห์นโยบายและแผน</t>
  </si>
  <si>
    <t>2.จัดทำร่างยุทธศาสตร์สนงสบส</t>
  </si>
  <si>
    <t>3.รับฟังความคิดเห็นของผู้ที่เกี่ยวข้องและสรุปผลเพื่อเสนอผู้บริหาร</t>
  </si>
  <si>
    <t>4.เสนอผู้บริหารให้ความเห็นชอบ</t>
  </si>
  <si>
    <t>5.การประกาศใช้แผนยุทธศาสตร์</t>
  </si>
  <si>
    <t>6.การนำยุทธศาสตร์ไปสู่การปฏิบัติ</t>
  </si>
  <si>
    <t>7.การแต่งตั้งคณะกรรมการร่วม</t>
  </si>
  <si>
    <t>คำสั่ง</t>
  </si>
  <si>
    <t>8.การปรับปรุงตัวชี้วัด และเครื่องมือ</t>
  </si>
  <si>
    <t>9.การเสนอเป็นตัวชี้วัดระดับกระทรวง(ตัวชี้วัดร่วม)</t>
  </si>
  <si>
    <t>10.การบูรณาการแผนปฏิบัติการระหว่างหน่วยงาน</t>
  </si>
  <si>
    <t>11.ร่วมการพัฒนาระบบ Data</t>
  </si>
  <si>
    <t>12.การเผยแพร่และสื่อสาร</t>
  </si>
  <si>
    <t>13.การติดตามข้อมูล</t>
  </si>
  <si>
    <t>14.การให้คำปรึกษา</t>
  </si>
  <si>
    <t>15.การประมวลผลข้อมูล</t>
  </si>
  <si>
    <t>16.การจัดทำรายงานเสนอ</t>
  </si>
  <si>
    <t>กิจกรรมรอง</t>
  </si>
  <si>
    <t xml:space="preserve">งานกำกับติดตาม ประเมินผลการดำเนินงานสนง สบส </t>
  </si>
  <si>
    <t xml:space="preserve">1. จัดทำแผนปฏิบัติการประจำปี </t>
  </si>
  <si>
    <r>
      <t xml:space="preserve">   </t>
    </r>
    <r>
      <rPr>
        <sz val="14"/>
        <color indexed="8"/>
        <rFont val="TH SarabunIT๙"/>
        <family val="2"/>
      </rPr>
      <t>1.1 ทบทวนเป้าประสงค์ ตัวชี้วัด ปี 2559</t>
    </r>
  </si>
  <si>
    <t xml:space="preserve">   1.2 จัดทำร่างแผนปฏิบัติการประจำปี 2559</t>
  </si>
  <si>
    <t xml:space="preserve">          - กำหนดโครงสร้าง/รูปแบบแผนปฏิบัติฯ</t>
  </si>
  <si>
    <t xml:space="preserve">          - จัดทำ(ร่าง) แผนปฏิบัติการงานแผนฯ</t>
  </si>
  <si>
    <t xml:space="preserve">   1.3 ประชุมจัดทำแผนปฏิบัติการ ปี 2559</t>
  </si>
  <si>
    <t xml:space="preserve">      - เตรียมข้อมูล</t>
  </si>
  <si>
    <t xml:space="preserve">      - จัดประชุม</t>
  </si>
  <si>
    <t xml:space="preserve">      - สรุปประชุม</t>
  </si>
  <si>
    <t xml:space="preserve">   1.4  จัดทำแผนปฏิบัติการ/ขออนุมัติ</t>
  </si>
  <si>
    <t xml:space="preserve">   1.5 จัดทำโครงการ/ขออนุมัติ</t>
  </si>
  <si>
    <t xml:space="preserve">      - จัดทำโครงการ</t>
  </si>
  <si>
    <t xml:space="preserve">      - เสนอขออนุมัติ</t>
  </si>
  <si>
    <t xml:space="preserve">   1.6 รวบรวม จัดทำรูปเล่ม</t>
  </si>
  <si>
    <t xml:space="preserve">   1.7 บันทึกข้อมูลในระบบ smart</t>
  </si>
  <si>
    <t>2. จัดทำแนวทางการดำเนินงาน</t>
  </si>
  <si>
    <t xml:space="preserve">    2.1 แนวทางการดำเนินงาน สบส.</t>
  </si>
  <si>
    <t xml:space="preserve">          - กำหนดประเด็น</t>
  </si>
  <si>
    <t xml:space="preserve">          - จัดทำร่างแนวทางการดำเนินงาน</t>
  </si>
  <si>
    <t xml:space="preserve">          - จัดทำเอกสารแนวทางการดำเนินงาน</t>
  </si>
  <si>
    <t xml:space="preserve">          - จัดทำรูปเล่มเอกสาร</t>
  </si>
  <si>
    <t xml:space="preserve">    2.2 แนวทางการติดตามประเมินผล</t>
  </si>
  <si>
    <t>3. ถ่ายทอดตัวชี้วัดและเป้าหมาย</t>
  </si>
  <si>
    <t xml:space="preserve">     3.1 รับตัวชี้วัดจากกรมสนับสนุนบริการสุขภาพ</t>
  </si>
  <si>
    <t xml:space="preserve">     3.2 จัดทำกรอบการประเมินการปฏิบัติราชการ</t>
  </si>
  <si>
    <t xml:space="preserve">     3.3 จัดทำร่างตัวชี้วัด เป้าหมาย และรายละเอียดตัวชี้วัดสนง.สบส.</t>
  </si>
  <si>
    <t xml:space="preserve">     3.4 รวบรวม ตรวจสอบ วิเคราะห์ และจัดทำร่างคำรับรองการปฏิบัติราชการ</t>
  </si>
  <si>
    <t xml:space="preserve">     3.5 ประชุมพิจารณาร่างคำรับรองการปฏิบัติราชการ</t>
  </si>
  <si>
    <t xml:space="preserve">     3.6 ลงนามคำรับรองการปฏิบัติราชการ</t>
  </si>
  <si>
    <t xml:space="preserve">     3.7 ถ่ายทอดตัวชี้วัดและเป้าหมายสู่การปฏิบัติ</t>
  </si>
  <si>
    <t xml:space="preserve">         3.7.1 ประชุมถ่ายทอด</t>
  </si>
  <si>
    <t xml:space="preserve">         3.7.2 เอกสารและหนังสือนำส่ง</t>
  </si>
  <si>
    <t xml:space="preserve">         3.7.3 Intranet</t>
  </si>
  <si>
    <t>4. จัดทำคำของบประมาณ ปี 2559</t>
  </si>
  <si>
    <t xml:space="preserve">   4.1 จัดทำ(ร่าง) คำของบประมาณ ปี 2559</t>
  </si>
  <si>
    <t xml:space="preserve">   4.2 ประชุมจัดทำคำของบประมาณ ปี 2559</t>
  </si>
  <si>
    <t xml:space="preserve">   4.3 จัดทำคำของบประมาณประจำปี 2558</t>
  </si>
  <si>
    <t>5. ประชุมติดตามความก้าวหน้าครึ่งปี</t>
  </si>
  <si>
    <t xml:space="preserve">      - จัดประชุม </t>
  </si>
  <si>
    <t>6. กำกับ ติดตาม รายงานผลการดำเนินงาน</t>
  </si>
  <si>
    <t xml:space="preserve">    6.1 ติดตามการรายงานผลการดำเนินงาน</t>
  </si>
  <si>
    <t xml:space="preserve">         6.1.1 จัดทำหนังสือติดตาม</t>
  </si>
  <si>
    <t xml:space="preserve">        6.1.2   รวบรวมผลการดำเนินงาน</t>
  </si>
  <si>
    <t xml:space="preserve">        6.1.3 จัดประชุมติดตามความก้าวหน้า</t>
  </si>
  <si>
    <t xml:space="preserve">        6.1.4 สรุปประชุม</t>
  </si>
  <si>
    <t xml:space="preserve">    6.2 จัดทำรายงานความก้าวหน้า/เผยแพร่</t>
  </si>
  <si>
    <t xml:space="preserve">       - แผนงานโครงการตามนโยบายรัฐบาล/รัฐมนตรี</t>
  </si>
  <si>
    <t xml:space="preserve">       - รายงานตามแนวนโยบายพื้นฐานแห่งรัฐ</t>
  </si>
  <si>
    <t xml:space="preserve">       - รายงานตัวชี้วัดตามเอกสารรายจ่ายงบประมาณประจำปี</t>
  </si>
  <si>
    <t xml:space="preserve">       - รายงานตัวชี้วัดคำรับรองการปฏิบัติราชการกรมสนับสนุนบริการสุขภาพ</t>
  </si>
  <si>
    <t xml:space="preserve">       - รายงานตัวชี้วัดคำรับรองการปฏิบัติราชการกองฯ</t>
  </si>
  <si>
    <t xml:space="preserve">       - รายงาน PART</t>
  </si>
  <si>
    <t xml:space="preserve">       - รายงาน VFM</t>
  </si>
  <si>
    <t xml:space="preserve">       - รายงานตัวชี้วัดสำนักตรวจฯ</t>
  </si>
  <si>
    <t xml:space="preserve">    6.3 ประชุมติดตามความก้าวหน้าผลการดำเนินงานตามแผนปฏิบัติการรอบ 9 เดือน</t>
  </si>
  <si>
    <t>7. สรุป ประเมินผลและจัดทำรายงาน</t>
  </si>
  <si>
    <t xml:space="preserve">    7.1 จัดประชุมประเมินผลการดำเนินงานประจำปี</t>
  </si>
  <si>
    <t xml:space="preserve">    7.2 จัดทำรายงานผลการปฏิบัติงานประจำปี</t>
  </si>
  <si>
    <t>8. ทบทวนและจัดทำมาตรฐานงาน</t>
  </si>
  <si>
    <t>งานแผนงาน ติดตาม กำกับ ประเมินผล</t>
  </si>
  <si>
    <t>จัดทำแผนงาน /โครงการของกลุ่มงาน</t>
  </si>
  <si>
    <t xml:space="preserve">  -  เป็นคณะทำงานทำแผนปฏิบัติการประจำปี สนง สบส </t>
  </si>
  <si>
    <t xml:space="preserve"> -  ดำเนินการประชุมปรับแผนครึ่งปี</t>
  </si>
  <si>
    <t xml:space="preserve">  -  ดำเนินการจัดทำโครงการ</t>
  </si>
  <si>
    <t xml:space="preserve"> - เสนอขออนุมัติโครงการ</t>
  </si>
  <si>
    <t xml:space="preserve"> - จัดทำ template  ตัวชี้วัดผลการดำเนินงาน</t>
  </si>
  <si>
    <t xml:space="preserve"> -  ดำเนินการติดตาม รายงานผลการดำเนินงาน</t>
  </si>
  <si>
    <t xml:space="preserve"> - ดำเนินการจัดทำ IPA</t>
  </si>
  <si>
    <t xml:space="preserve"> - รายงานผลการดำเนินงานตาม IPA</t>
  </si>
  <si>
    <t>งานสุขศาลาพระราชทานและงานนิเทศตรวจราชการ</t>
  </si>
  <si>
    <t>3.1 กระบวนงานพัฒนาสุขศาลาพระราชทานโรงเรียนตำตรวจตระเวนชายแดน ตามเกณฑ์มาตรฐาน</t>
  </si>
  <si>
    <t xml:space="preserve"> 3.1.1แต่งตั้งคณะกรรมการพัฒนาสุขศาลาพระราชทานเขตสุขภาพที่ 1</t>
  </si>
  <si>
    <t>3.1.2 ประชุมคณะกรรมการด้านระบบบริการสุขภาพ โครงการสุขศาลาพระราชทานโรงเรียนตำรวจตระเวนชายแดน เขตสุขภาพที่ 1</t>
  </si>
  <si>
    <t>3.1.3 พัฒนาศักยภาพบุคลากรและเจ้าหน้าที่ เพื่อส่งเสริม สนับสนุนการพัฒนาคุณภาพการให้บริการสาธารณสุขของสุขศาลาพระราชทานฯ</t>
  </si>
  <si>
    <t>3.1.4 ลงพื้นที่ติดตามผลการดำเนินงานพัฒนาคุณภาพการให้บริการสาธารณสุขของสุขศาลาพระราชทาน 5 แห่ง ตามเกณฑ์มาตรฐาน</t>
  </si>
  <si>
    <t>3.1.๕ นิเทศ/ประเมินผล เพื่อรับรองคุณภาพการให้บริการสาธารณสุขของสุขศาลาพระราชทานโรงเรียนตำรวจตระเวนชายแดน</t>
  </si>
  <si>
    <t>3.1.๖ จัดทำรายงานสรุปผลการดำเนินงาน</t>
  </si>
  <si>
    <t>3.1.7 แต่งตั้งคณะกรรมการพัฒนาสุขศาลาพระราชทานเขตสุขภาพที่ 1</t>
  </si>
  <si>
    <t>3.2.1 กระบวนงานตรวจราชการและนิเทศงาน</t>
  </si>
  <si>
    <t>3.2.๑ ร่วมประชุมชี้แจงการนิเทศงานและตรวจราชการประจำปีกับสำนักตรวจราชการ เขตบริการสุขภาพที่1</t>
  </si>
  <si>
    <t>3.2.๒ ร่วมประชุมเตรียมความพร้อมผู้นิเทศงานกรมสนับสนุนบริการสุขภาพ</t>
  </si>
  <si>
    <t xml:space="preserve">3.3.๓ จัดเตรียมข้อมูลตัวชี้วัดให้แก่ผู้รับนิเทศงานของจังหวัดในการนิเทศงานประจำปีงบประมาณ </t>
  </si>
  <si>
    <t>3.3.๔ ประสานแผนการนิเทศกับเขตบริการสุขภาพที่1/จัดทำแผนการนิเทศงาน/ขออนุมัติไปราชการ(๘จังหวัดๆละ2 รอบ)</t>
  </si>
  <si>
    <t>3.3.๕ ศึกษาและวิเคราะห์ข้อมูลผลการดำเนินงานตามตัวชี้วัดในการนิเทศงานของจังหวัดและเตรียมการข้อมูลสำหรับการนิเทศจังหวัด(๘จังหวัดๆละ๒รอบ)</t>
  </si>
  <si>
    <t>3.3.๖  ร่วมนิเทศงานกับสำนักตรวจฯ ในพื้นที่จังหวัดของเขตเครือข่ายบริการที่1และแจ้งผลการนิเทศแก่ผู้รับการนิเทศ(๘จังหวัดๆละ๒รอบ)</t>
  </si>
  <si>
    <t>3.3.๗ สรุปผลการนิเทศงานรายจังหวัดส่งเขตเครือข่ายบริการสุขภาพที่๕ตามรายจังหวัด(๘จังหวัดๆละ2รอบ)</t>
  </si>
  <si>
    <t>3.3.๘ สรุปผลการนิเทศงานรายงานส่งเขตเครือข่ายบริการสุขภาพที่1และเสนอผู้บริหารของกรมสบส.ตามลำดับขั้น(จำนวน2รอบ)</t>
  </si>
  <si>
    <t>3.3.๙ ร่วมประชุมสรุปผลนิเทศงานครึ่งปีงบประมาณกับเขตเครือข่ายบริการสุขภาพที่1(จำนวน๒รอบ)</t>
  </si>
  <si>
    <t>3.3.๑๐ ร่วมประชุมสรุปผลนิเทศงานครึ่งปีงบประมาณกับกรมสบส.(จำนวน๒รอบ)</t>
  </si>
  <si>
    <t>สรุปอัตรากำลัง</t>
  </si>
  <si>
    <t>นักวิเคราะห์นโยบายและแผน 3 คน</t>
  </si>
  <si>
    <t>นักวิชาการสาธารณสุข 2 คน</t>
  </si>
  <si>
    <t>รวม 5 คน</t>
  </si>
  <si>
    <t>4) แจ้ง  สนับสนุนทรัพยากรให้กับครู ก. ไปดำเนินการกับกลุ่มเป้าหมาย</t>
  </si>
  <si>
    <t xml:space="preserve">5) สรุปผลการฝึกอบรม  รายงานผู้บริหาร </t>
  </si>
  <si>
    <t xml:space="preserve">4. ประสาน สนับสนุน ช่วยเหลือ แนะนำ จังหวัด </t>
  </si>
  <si>
    <t xml:space="preserve">6. วิเคราะห์ และประมวลผลข้อมูลรายงาน </t>
  </si>
  <si>
    <t>3. ร่วมอบรมทีมวิทยากรพัฒนาขีดความสามารถ อสม.แรงงานต่างด้าวระดับ ภาค เขต  และจังหวัด</t>
  </si>
  <si>
    <t>5.  สรุปผลการดำเนินการเสนอ ผู้บริหาร</t>
  </si>
  <si>
    <t>5.ดำเนินการฝึกอบรม  พัฒนาศักยภาพแกนนำองค์กรอสม.</t>
  </si>
  <si>
    <t>1.ประชุมและร่วมมือการขับเคลื่อนองค์กร อสม.  ระดับภาค และทำแผนติดตาม  และประสานงานของแกนนำองค์กร อสม.</t>
  </si>
  <si>
    <t xml:space="preserve">      - จัดทำรายชื่อองค์กรและโครงการที่ผ่านการพิจารณางบประมาณ</t>
  </si>
  <si>
    <t>4)  จัดทำบันทึก  ให้ผู้บริหาร  ลงนามในสัญญา</t>
  </si>
  <si>
    <t xml:space="preserve">      - รวบรวมสัญญาเสนอ ให้ผู้บริหาร.ลงนาม</t>
  </si>
  <si>
    <t xml:space="preserve">8) ติดตามผลการดำเนินงานองค์กรที่ได้รับทุนในเขต </t>
  </si>
  <si>
    <t>1.จัดทำคำสั่งแต่งตั้งคณะกรรมการคัดเลือก อสม.ดีเด่น   จัดทำคำสั่งคณะกรรมการคัดเลือกระดับเขต</t>
  </si>
  <si>
    <t xml:space="preserve">2. ดำเนินการคัดเลือก อสม.ดีเด่น ระดับเขต ภาค </t>
  </si>
  <si>
    <t xml:space="preserve">- ประสาน/ชี้แจง/ให้คำปรึกษาและ ให้ข้อมูลเพิ่มเติมหลักเกณฑ์ ในการคัดเลือกอสม.ดีเยี่ยม    แก่ จังหวัดที่อยู่ในเขต 1 ที่มีกลุ่มเป้าหมาย </t>
  </si>
  <si>
    <t>9.ประชาสัมพันธ์การจัดงาน แก่   8  จังหวัด  เขต 1</t>
  </si>
  <si>
    <t>ตัว  เลข</t>
  </si>
  <si>
    <t>ตัว เลข</t>
  </si>
  <si>
    <t>ข้า ราช การ</t>
  </si>
  <si>
    <t>พนัก งานราช  การ</t>
  </si>
  <si>
    <t>สรุป</t>
  </si>
  <si>
    <t>หน่วยนับ</t>
  </si>
  <si>
    <t>อัตรากำลังรวมทั้งสิ้น</t>
  </si>
  <si>
    <t>กลุ่มบริหารงานทั่วไป</t>
  </si>
  <si>
    <t>กลุ่มยุทธศาสตร์</t>
  </si>
  <si>
    <t>กลุ่มอาคารและสภาพแวดล้อม</t>
  </si>
  <si>
    <t>กลุ่มมาตรฐานการบริการ</t>
  </si>
  <si>
    <t>กลุ่มสุขภาพภาคประชาชนและพัฒนาพฤติกรรมสุขภาพ</t>
  </si>
  <si>
    <t>กลุ่มวิศวกรรมการแพทย์</t>
  </si>
  <si>
    <t>รวมระยะเวลา</t>
  </si>
  <si>
    <t>รวมคน</t>
  </si>
  <si>
    <t>รวมระยะเวลาทำงาน</t>
  </si>
  <si>
    <t>ระยะเวลาในการทำงาน</t>
  </si>
  <si>
    <t>งานสุขศึกษา</t>
  </si>
  <si>
    <t>นวก.สธ</t>
  </si>
  <si>
    <t>นวก.สธ/พนักงานบันทึกข้อมูล</t>
  </si>
  <si>
    <t>/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</si>
</sst>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_(* #,##0.00_);_(* \(#,##0.00\);_(* &quot;-&quot;??_);_(@_)"/>
    <numFmt numFmtId="194" formatCode="_(* #,##0_);_(* \(#,##0\);_(* &quot;-&quot;??_);_(@_)"/>
    <numFmt numFmtId="195" formatCode="_-* #,##0_-;\-* #,##0_-;_-* &quot;-&quot;??_-;_-@_-"/>
    <numFmt numFmtId="196" formatCode="_-* #,##0.0000_-;\-* #,##0.0000_-;_-* &quot;-&quot;??_-;_-@_-"/>
    <numFmt numFmtId="197" formatCode="0.00000"/>
    <numFmt numFmtId="198" formatCode="_(* #,##0.0_);_(* \(#,##0.0\);_(* &quot;-&quot;??_);_(@_)"/>
    <numFmt numFmtId="199" formatCode="_-* #,##0.0_-;\-* #,##0.0_-;_-* &quot;-&quot;??_-;_-@_-"/>
    <numFmt numFmtId="200" formatCode="_(* #,##0.000_);_(* \(#,##0.000\);_(* &quot;-&quot;??_);_(@_)"/>
    <numFmt numFmtId="201" formatCode="_(* #,##0.0000_);_(* \(#,##0.0000\);_(* &quot;-&quot;??_);_(@_)"/>
    <numFmt numFmtId="202" formatCode="_-* #,##0.000_-;\-* #,##0.000_-;_-* &quot;-&quot;??_-;_-@_-"/>
    <numFmt numFmtId="203" formatCode="_-* #,##0.00000_-;\-* #,##0.00000_-;_-* &quot;-&quot;??_-;_-@_-"/>
    <numFmt numFmtId="204" formatCode="0.000000"/>
    <numFmt numFmtId="205" formatCode="0.0"/>
    <numFmt numFmtId="206" formatCode="\t0.0"/>
    <numFmt numFmtId="207" formatCode="0.000000000"/>
    <numFmt numFmtId="208" formatCode="0.0000000"/>
    <numFmt numFmtId="209" formatCode="#,##0.000000"/>
    <numFmt numFmtId="210" formatCode="#,##0.00000"/>
    <numFmt numFmtId="211" formatCode="#,##0.0000"/>
  </numFmts>
  <fonts count="117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IT๙"/>
      <family val="2"/>
    </font>
    <font>
      <sz val="15"/>
      <name val="TH SarabunIT๙"/>
      <family val="2"/>
    </font>
    <font>
      <sz val="13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name val="TH SarabunIT๙"/>
      <family val="2"/>
    </font>
    <font>
      <b/>
      <sz val="14"/>
      <name val="TH SarabunIT๙"/>
      <family val="2"/>
    </font>
    <font>
      <b/>
      <sz val="14"/>
      <name val="TH SarabunPSK"/>
      <family val="2"/>
    </font>
    <font>
      <sz val="14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6"/>
      <color indexed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22"/>
      <color indexed="8"/>
      <name val="TH SarabunIT๙"/>
      <family val="2"/>
    </font>
    <font>
      <sz val="22"/>
      <color indexed="8"/>
      <name val="Tahoma"/>
      <family val="2"/>
    </font>
    <font>
      <sz val="15"/>
      <color indexed="9"/>
      <name val="TH SarabunIT๙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sz val="13"/>
      <color indexed="8"/>
      <name val="Tahoma"/>
      <family val="2"/>
    </font>
    <font>
      <sz val="11"/>
      <color indexed="8"/>
      <name val="TH SarabunIT๙"/>
      <family val="2"/>
    </font>
    <font>
      <sz val="14"/>
      <color indexed="10"/>
      <name val="TH SarabunIT๙"/>
      <family val="2"/>
    </font>
    <font>
      <u val="single"/>
      <sz val="13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4"/>
      <color indexed="8"/>
      <name val="Tahoma"/>
      <family val="2"/>
    </font>
    <font>
      <sz val="12"/>
      <name val="TH SarabunIT๙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1"/>
      <color indexed="8"/>
      <name val="TH SarabunIT๙"/>
      <family val="2"/>
    </font>
    <font>
      <sz val="22"/>
      <color indexed="8"/>
      <name val="TH SarabunIT๙"/>
      <family val="2"/>
    </font>
    <font>
      <b/>
      <sz val="11"/>
      <name val="TH SarabunIT๙"/>
      <family val="2"/>
    </font>
    <font>
      <sz val="12"/>
      <color indexed="10"/>
      <name val="TH SarabunIT๙"/>
      <family val="2"/>
    </font>
    <font>
      <b/>
      <u val="single"/>
      <sz val="16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b/>
      <sz val="15"/>
      <color rgb="FF000000"/>
      <name val="TH SarabunIT๙"/>
      <family val="2"/>
    </font>
    <font>
      <b/>
      <sz val="15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22"/>
      <color theme="1"/>
      <name val="TH SarabunIT๙"/>
      <family val="2"/>
    </font>
    <font>
      <sz val="22"/>
      <color theme="1"/>
      <name val="Calibri"/>
      <family val="2"/>
    </font>
    <font>
      <b/>
      <sz val="14"/>
      <color rgb="FF000000"/>
      <name val="TH SarabunIT๙"/>
      <family val="2"/>
    </font>
    <font>
      <b/>
      <sz val="12"/>
      <color rgb="FF000000"/>
      <name val="TH SarabunIT๙"/>
      <family val="2"/>
    </font>
    <font>
      <sz val="15"/>
      <color rgb="FFFFFFFF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color rgb="FF000000"/>
      <name val="TH SarabunIT๙"/>
      <family val="2"/>
    </font>
    <font>
      <sz val="11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PSK"/>
      <family val="2"/>
    </font>
    <font>
      <b/>
      <sz val="14"/>
      <color theme="1"/>
      <name val="Calibri"/>
      <family val="2"/>
    </font>
    <font>
      <sz val="12"/>
      <color rgb="FF000000"/>
      <name val="TH SarabunIT๙"/>
      <family val="2"/>
    </font>
    <font>
      <u val="single"/>
      <sz val="13"/>
      <color rgb="FF000000"/>
      <name val="TH SarabunIT๙"/>
      <family val="2"/>
    </font>
    <font>
      <sz val="13"/>
      <color rgb="FF000000"/>
      <name val="TH SarabunIT๙"/>
      <family val="2"/>
    </font>
    <font>
      <b/>
      <sz val="13"/>
      <color rgb="FF000000"/>
      <name val="TH SarabunIT๙"/>
      <family val="2"/>
    </font>
    <font>
      <sz val="2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9F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73" fillId="23" borderId="1" applyNumberFormat="0" applyAlignment="0" applyProtection="0"/>
    <xf numFmtId="0" fontId="74" fillId="24" borderId="0" applyNumberFormat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33" borderId="10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left" wrapText="1" readingOrder="1"/>
    </xf>
    <xf numFmtId="0" fontId="83" fillId="0" borderId="11" xfId="0" applyFont="1" applyBorder="1" applyAlignment="1">
      <alignment horizontal="left" vertical="top" wrapText="1" readingOrder="1"/>
    </xf>
    <xf numFmtId="0" fontId="83" fillId="34" borderId="11" xfId="0" applyFont="1" applyFill="1" applyBorder="1" applyAlignment="1">
      <alignment horizontal="left" wrapText="1" readingOrder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84" fillId="0" borderId="11" xfId="0" applyFont="1" applyBorder="1" applyAlignment="1">
      <alignment horizontal="center" wrapText="1" readingOrder="1"/>
    </xf>
    <xf numFmtId="0" fontId="85" fillId="0" borderId="0" xfId="0" applyFont="1" applyAlignment="1">
      <alignment/>
    </xf>
    <xf numFmtId="0" fontId="83" fillId="34" borderId="11" xfId="0" applyFont="1" applyFill="1" applyBorder="1" applyAlignment="1">
      <alignment horizontal="left" vertical="top" wrapText="1" readingOrder="1"/>
    </xf>
    <xf numFmtId="0" fontId="85" fillId="0" borderId="0" xfId="0" applyFont="1" applyAlignment="1">
      <alignment horizontal="left" vertical="top"/>
    </xf>
    <xf numFmtId="0" fontId="82" fillId="0" borderId="0" xfId="0" applyFont="1" applyAlignment="1">
      <alignment horizontal="left" vertical="top"/>
    </xf>
    <xf numFmtId="0" fontId="84" fillId="33" borderId="11" xfId="0" applyFont="1" applyFill="1" applyBorder="1" applyAlignment="1">
      <alignment horizontal="center" vertical="center" wrapText="1" readingOrder="1"/>
    </xf>
    <xf numFmtId="0" fontId="83" fillId="0" borderId="11" xfId="0" applyFont="1" applyBorder="1" applyAlignment="1">
      <alignment horizontal="center" vertical="center" wrapText="1" readingOrder="1"/>
    </xf>
    <xf numFmtId="0" fontId="82" fillId="0" borderId="0" xfId="0" applyFont="1" applyAlignment="1">
      <alignment horizontal="center"/>
    </xf>
    <xf numFmtId="0" fontId="83" fillId="0" borderId="11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3" fillId="0" borderId="11" xfId="0" applyFont="1" applyBorder="1" applyAlignment="1">
      <alignment horizontal="left" vertical="top" wrapText="1" indent="1" readingOrder="1"/>
    </xf>
    <xf numFmtId="0" fontId="83" fillId="0" borderId="11" xfId="0" applyFont="1" applyBorder="1" applyAlignment="1">
      <alignment horizontal="right" vertical="top" wrapText="1" indent="1" readingOrder="1"/>
    </xf>
    <xf numFmtId="0" fontId="0" fillId="0" borderId="14" xfId="0" applyBorder="1" applyAlignment="1">
      <alignment/>
    </xf>
    <xf numFmtId="0" fontId="84" fillId="33" borderId="15" xfId="0" applyFont="1" applyFill="1" applyBorder="1" applyAlignment="1">
      <alignment horizontal="center" vertical="center" wrapText="1" readingOrder="1"/>
    </xf>
    <xf numFmtId="0" fontId="84" fillId="33" borderId="15" xfId="0" applyFont="1" applyFill="1" applyBorder="1" applyAlignment="1">
      <alignment horizontal="center" vertical="top" wrapText="1" readingOrder="1"/>
    </xf>
    <xf numFmtId="0" fontId="0" fillId="0" borderId="0" xfId="0" applyAlignment="1">
      <alignment vertical="top"/>
    </xf>
    <xf numFmtId="0" fontId="84" fillId="33" borderId="11" xfId="0" applyFont="1" applyFill="1" applyBorder="1" applyAlignment="1">
      <alignment horizontal="center" vertical="top" wrapText="1" readingOrder="1"/>
    </xf>
    <xf numFmtId="0" fontId="82" fillId="33" borderId="10" xfId="0" applyFont="1" applyFill="1" applyBorder="1" applyAlignment="1">
      <alignment horizontal="center" vertical="top" wrapText="1"/>
    </xf>
    <xf numFmtId="0" fontId="86" fillId="35" borderId="15" xfId="0" applyFont="1" applyFill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left" vertical="top" wrapText="1" readingOrder="1"/>
    </xf>
    <xf numFmtId="0" fontId="83" fillId="34" borderId="14" xfId="0" applyFont="1" applyFill="1" applyBorder="1" applyAlignment="1">
      <alignment horizontal="left" vertical="top" wrapText="1" readingOrder="1"/>
    </xf>
    <xf numFmtId="0" fontId="3" fillId="0" borderId="14" xfId="0" applyFont="1" applyBorder="1" applyAlignment="1">
      <alignment vertical="top" wrapText="1"/>
    </xf>
    <xf numFmtId="0" fontId="84" fillId="35" borderId="15" xfId="0" applyFont="1" applyFill="1" applyBorder="1" applyAlignment="1">
      <alignment horizontal="center" vertical="top" wrapText="1" readingOrder="1"/>
    </xf>
    <xf numFmtId="0" fontId="87" fillId="0" borderId="14" xfId="0" applyFont="1" applyBorder="1" applyAlignment="1">
      <alignment horizontal="left" vertical="top" wrapText="1" readingOrder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92" fillId="0" borderId="14" xfId="0" applyFont="1" applyFill="1" applyBorder="1" applyAlignment="1">
      <alignment horizontal="center" vertical="center" wrapText="1" readingOrder="1"/>
    </xf>
    <xf numFmtId="0" fontId="93" fillId="0" borderId="14" xfId="0" applyFont="1" applyFill="1" applyBorder="1" applyAlignment="1">
      <alignment horizontal="center" vertical="center" wrapText="1" readingOrder="1"/>
    </xf>
    <xf numFmtId="0" fontId="83" fillId="0" borderId="14" xfId="0" applyFont="1" applyBorder="1" applyAlignment="1">
      <alignment horizontal="center" vertical="top" wrapText="1" readingOrder="1"/>
    </xf>
    <xf numFmtId="0" fontId="84" fillId="0" borderId="14" xfId="0" applyFont="1" applyBorder="1" applyAlignment="1">
      <alignment horizontal="left" vertical="top" wrapText="1" readingOrder="1"/>
    </xf>
    <xf numFmtId="0" fontId="94" fillId="0" borderId="14" xfId="0" applyFont="1" applyBorder="1" applyAlignment="1">
      <alignment horizontal="center" vertical="top" wrapText="1" readingOrder="1"/>
    </xf>
    <xf numFmtId="3" fontId="83" fillId="0" borderId="14" xfId="0" applyNumberFormat="1" applyFont="1" applyBorder="1" applyAlignment="1">
      <alignment horizontal="center" vertical="top" wrapText="1" readingOrder="1"/>
    </xf>
    <xf numFmtId="0" fontId="83" fillId="33" borderId="14" xfId="0" applyFont="1" applyFill="1" applyBorder="1" applyAlignment="1">
      <alignment horizontal="center" vertical="top" wrapText="1" readingOrder="1"/>
    </xf>
    <xf numFmtId="0" fontId="83" fillId="0" borderId="0" xfId="0" applyFont="1" applyBorder="1" applyAlignment="1">
      <alignment horizontal="center" vertical="top" wrapText="1" readingOrder="1"/>
    </xf>
    <xf numFmtId="0" fontId="83" fillId="0" borderId="0" xfId="0" applyFont="1" applyBorder="1" applyAlignment="1">
      <alignment horizontal="left" vertical="top" wrapText="1" readingOrder="1"/>
    </xf>
    <xf numFmtId="0" fontId="94" fillId="0" borderId="0" xfId="0" applyFont="1" applyBorder="1" applyAlignment="1">
      <alignment horizontal="center" vertical="top" wrapText="1" readingOrder="1"/>
    </xf>
    <xf numFmtId="0" fontId="92" fillId="0" borderId="14" xfId="0" applyFont="1" applyFill="1" applyBorder="1" applyAlignment="1">
      <alignment horizontal="center" vertical="center" wrapText="1" readingOrder="1"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96" fillId="36" borderId="0" xfId="0" applyFont="1" applyFill="1" applyAlignment="1">
      <alignment/>
    </xf>
    <xf numFmtId="0" fontId="91" fillId="36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9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left"/>
    </xf>
    <xf numFmtId="192" fontId="10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94" fontId="7" fillId="0" borderId="14" xfId="33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/>
    </xf>
    <xf numFmtId="194" fontId="7" fillId="0" borderId="14" xfId="33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191" fontId="8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7" fillId="0" borderId="14" xfId="0" applyFont="1" applyBorder="1" applyAlignment="1">
      <alignment/>
    </xf>
    <xf numFmtId="0" fontId="93" fillId="0" borderId="14" xfId="0" applyFont="1" applyFill="1" applyBorder="1" applyAlignment="1">
      <alignment horizontal="center" vertical="center" wrapText="1" readingOrder="1"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191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99" fillId="0" borderId="14" xfId="0" applyFont="1" applyBorder="1" applyAlignment="1">
      <alignment/>
    </xf>
    <xf numFmtId="0" fontId="9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 vertical="top"/>
    </xf>
    <xf numFmtId="0" fontId="100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 vertical="top"/>
    </xf>
    <xf numFmtId="0" fontId="18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1" fillId="0" borderId="14" xfId="0" applyFont="1" applyBorder="1" applyAlignment="1">
      <alignment/>
    </xf>
    <xf numFmtId="0" fontId="98" fillId="0" borderId="14" xfId="0" applyFont="1" applyBorder="1" applyAlignment="1">
      <alignment/>
    </xf>
    <xf numFmtId="0" fontId="88" fillId="0" borderId="14" xfId="0" applyFont="1" applyBorder="1" applyAlignment="1">
      <alignment/>
    </xf>
    <xf numFmtId="191" fontId="99" fillId="0" borderId="14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20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1" fillId="0" borderId="17" xfId="0" applyFont="1" applyBorder="1" applyAlignment="1">
      <alignment/>
    </xf>
    <xf numFmtId="0" fontId="10" fillId="0" borderId="14" xfId="0" applyFont="1" applyBorder="1" applyAlignment="1">
      <alignment horizontal="left" wrapText="1"/>
    </xf>
    <xf numFmtId="191" fontId="8" fillId="0" borderId="14" xfId="0" applyNumberFormat="1" applyFont="1" applyBorder="1" applyAlignment="1">
      <alignment/>
    </xf>
    <xf numFmtId="0" fontId="10" fillId="0" borderId="14" xfId="48" applyFont="1" applyFill="1" applyBorder="1" applyAlignment="1">
      <alignment horizontal="left" vertical="center" wrapText="1"/>
      <protection/>
    </xf>
    <xf numFmtId="0" fontId="101" fillId="0" borderId="14" xfId="0" applyFont="1" applyBorder="1" applyAlignment="1">
      <alignment wrapText="1"/>
    </xf>
    <xf numFmtId="0" fontId="101" fillId="0" borderId="14" xfId="0" applyFont="1" applyBorder="1" applyAlignment="1">
      <alignment horizontal="left" vertical="center" wrapText="1"/>
    </xf>
    <xf numFmtId="0" fontId="101" fillId="0" borderId="14" xfId="0" applyFont="1" applyBorder="1" applyAlignment="1">
      <alignment horizontal="center"/>
    </xf>
    <xf numFmtId="0" fontId="102" fillId="0" borderId="19" xfId="0" applyFont="1" applyBorder="1" applyAlignment="1">
      <alignment/>
    </xf>
    <xf numFmtId="192" fontId="10" fillId="0" borderId="21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8" fillId="0" borderId="22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19" xfId="0" applyFont="1" applyFill="1" applyBorder="1" applyAlignment="1">
      <alignment/>
    </xf>
    <xf numFmtId="0" fontId="13" fillId="0" borderId="14" xfId="0" applyFont="1" applyBorder="1" applyAlignment="1">
      <alignment horizontal="left"/>
    </xf>
    <xf numFmtId="191" fontId="7" fillId="0" borderId="22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/>
    </xf>
    <xf numFmtId="191" fontId="8" fillId="0" borderId="22" xfId="0" applyNumberFormat="1" applyFont="1" applyBorder="1" applyAlignment="1">
      <alignment/>
    </xf>
    <xf numFmtId="0" fontId="92" fillId="0" borderId="14" xfId="0" applyFont="1" applyFill="1" applyBorder="1" applyAlignment="1">
      <alignment horizontal="center" vertical="center" wrapText="1" readingOrder="1"/>
    </xf>
    <xf numFmtId="0" fontId="93" fillId="0" borderId="14" xfId="0" applyFont="1" applyFill="1" applyBorder="1" applyAlignment="1">
      <alignment horizontal="center" vertical="center" wrapText="1" readingOrder="1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top"/>
    </xf>
    <xf numFmtId="0" fontId="98" fillId="0" borderId="14" xfId="0" applyFont="1" applyBorder="1" applyAlignment="1">
      <alignment horizontal="left"/>
    </xf>
    <xf numFmtId="198" fontId="7" fillId="0" borderId="14" xfId="33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91" fontId="15" fillId="0" borderId="14" xfId="0" applyNumberFormat="1" applyFont="1" applyBorder="1" applyAlignment="1">
      <alignment/>
    </xf>
    <xf numFmtId="191" fontId="21" fillId="0" borderId="14" xfId="0" applyNumberFormat="1" applyFont="1" applyBorder="1" applyAlignment="1">
      <alignment/>
    </xf>
    <xf numFmtId="195" fontId="7" fillId="0" borderId="14" xfId="33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1" fontId="15" fillId="0" borderId="14" xfId="33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196" fontId="15" fillId="0" borderId="14" xfId="33" applyNumberFormat="1" applyFont="1" applyBorder="1" applyAlignment="1">
      <alignment/>
    </xf>
    <xf numFmtId="191" fontId="15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92" fillId="0" borderId="14" xfId="0" applyFont="1" applyFill="1" applyBorder="1" applyAlignment="1">
      <alignment horizontal="center" vertical="center" wrapText="1" readingOrder="1"/>
    </xf>
    <xf numFmtId="0" fontId="92" fillId="0" borderId="17" xfId="0" applyFont="1" applyFill="1" applyBorder="1" applyAlignment="1">
      <alignment horizontal="center" vertical="center" wrapText="1" readingOrder="1"/>
    </xf>
    <xf numFmtId="0" fontId="92" fillId="0" borderId="14" xfId="0" applyFont="1" applyFill="1" applyBorder="1" applyAlignment="1">
      <alignment horizontal="center" vertical="center" wrapText="1" readingOrder="1"/>
    </xf>
    <xf numFmtId="0" fontId="93" fillId="0" borderId="14" xfId="0" applyFont="1" applyFill="1" applyBorder="1" applyAlignment="1">
      <alignment horizontal="center" vertical="center" wrapText="1" readingOrder="1"/>
    </xf>
    <xf numFmtId="0" fontId="93" fillId="0" borderId="17" xfId="0" applyFont="1" applyFill="1" applyBorder="1" applyAlignment="1">
      <alignment horizontal="center" vertical="center" wrapText="1" readingOrder="1"/>
    </xf>
    <xf numFmtId="0" fontId="103" fillId="0" borderId="14" xfId="0" applyFont="1" applyBorder="1" applyAlignment="1">
      <alignment/>
    </xf>
    <xf numFmtId="0" fontId="97" fillId="0" borderId="0" xfId="0" applyFont="1" applyAlignment="1">
      <alignment horizontal="left"/>
    </xf>
    <xf numFmtId="0" fontId="104" fillId="0" borderId="14" xfId="0" applyFont="1" applyBorder="1" applyAlignment="1">
      <alignment horizontal="center" vertical="top" wrapText="1" readingOrder="1"/>
    </xf>
    <xf numFmtId="0" fontId="104" fillId="0" borderId="14" xfId="0" applyFont="1" applyBorder="1" applyAlignment="1">
      <alignment horizontal="left" vertical="top" wrapText="1" readingOrder="1"/>
    </xf>
    <xf numFmtId="1" fontId="104" fillId="0" borderId="14" xfId="0" applyNumberFormat="1" applyFont="1" applyBorder="1" applyAlignment="1">
      <alignment horizontal="center" vertical="top" wrapText="1" readingOrder="1"/>
    </xf>
    <xf numFmtId="0" fontId="14" fillId="36" borderId="14" xfId="0" applyFont="1" applyFill="1" applyBorder="1" applyAlignment="1">
      <alignment horizontal="center" vertical="top" wrapText="1" readingOrder="1"/>
    </xf>
    <xf numFmtId="0" fontId="92" fillId="0" borderId="14" xfId="0" applyFont="1" applyBorder="1" applyAlignment="1">
      <alignment horizontal="left" vertical="top" wrapText="1" readingOrder="1"/>
    </xf>
    <xf numFmtId="3" fontId="104" fillId="0" borderId="14" xfId="0" applyNumberFormat="1" applyFont="1" applyBorder="1" applyAlignment="1">
      <alignment horizontal="center" vertical="top" wrapText="1" readingOrder="1"/>
    </xf>
    <xf numFmtId="0" fontId="97" fillId="0" borderId="0" xfId="0" applyFont="1" applyAlignment="1">
      <alignment horizontal="left" vertical="top" wrapText="1"/>
    </xf>
    <xf numFmtId="0" fontId="104" fillId="0" borderId="14" xfId="0" applyFont="1" applyBorder="1" applyAlignment="1">
      <alignment horizontal="center" vertical="center" wrapText="1" readingOrder="1"/>
    </xf>
    <xf numFmtId="1" fontId="104" fillId="0" borderId="14" xfId="0" applyNumberFormat="1" applyFont="1" applyBorder="1" applyAlignment="1">
      <alignment horizontal="center" vertical="center" wrapText="1" readingOrder="1"/>
    </xf>
    <xf numFmtId="3" fontId="104" fillId="0" borderId="14" xfId="0" applyNumberFormat="1" applyFont="1" applyBorder="1" applyAlignment="1">
      <alignment horizontal="center" vertical="center" wrapText="1" readingOrder="1"/>
    </xf>
    <xf numFmtId="191" fontId="104" fillId="0" borderId="14" xfId="0" applyNumberFormat="1" applyFont="1" applyBorder="1" applyAlignment="1">
      <alignment horizontal="center" vertical="center" wrapText="1" readingOrder="1"/>
    </xf>
    <xf numFmtId="191" fontId="97" fillId="0" borderId="0" xfId="0" applyNumberFormat="1" applyFont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195" fontId="104" fillId="0" borderId="14" xfId="33" applyNumberFormat="1" applyFont="1" applyBorder="1" applyAlignment="1">
      <alignment horizontal="center" vertical="center" wrapText="1" readingOrder="1"/>
    </xf>
    <xf numFmtId="0" fontId="104" fillId="0" borderId="14" xfId="0" applyFont="1" applyFill="1" applyBorder="1" applyAlignment="1">
      <alignment horizontal="center" vertical="top" wrapText="1" readingOrder="1"/>
    </xf>
    <xf numFmtId="0" fontId="97" fillId="0" borderId="14" xfId="0" applyFont="1" applyBorder="1" applyAlignment="1">
      <alignment horizontal="center"/>
    </xf>
    <xf numFmtId="0" fontId="97" fillId="0" borderId="14" xfId="0" applyFont="1" applyBorder="1" applyAlignment="1">
      <alignment horizontal="center" vertical="center"/>
    </xf>
    <xf numFmtId="0" fontId="97" fillId="0" borderId="14" xfId="0" applyFont="1" applyBorder="1" applyAlignment="1">
      <alignment horizontal="left" vertical="top"/>
    </xf>
    <xf numFmtId="0" fontId="97" fillId="0" borderId="14" xfId="0" applyFont="1" applyBorder="1" applyAlignment="1">
      <alignment horizontal="center" wrapText="1"/>
    </xf>
    <xf numFmtId="0" fontId="97" fillId="0" borderId="14" xfId="0" applyFont="1" applyBorder="1" applyAlignment="1">
      <alignment wrapText="1"/>
    </xf>
    <xf numFmtId="0" fontId="97" fillId="0" borderId="0" xfId="0" applyFont="1" applyAlignment="1">
      <alignment/>
    </xf>
    <xf numFmtId="0" fontId="97" fillId="0" borderId="0" xfId="0" applyFont="1" applyAlignment="1">
      <alignment horizontal="left" vertical="center" wrapText="1"/>
    </xf>
    <xf numFmtId="0" fontId="104" fillId="0" borderId="14" xfId="0" applyFont="1" applyBorder="1" applyAlignment="1">
      <alignment horizontal="left" vertical="center" wrapText="1" readingOrder="1"/>
    </xf>
    <xf numFmtId="206" fontId="104" fillId="0" borderId="14" xfId="0" applyNumberFormat="1" applyFont="1" applyBorder="1" applyAlignment="1">
      <alignment horizontal="left" vertical="center" wrapText="1" readingOrder="1"/>
    </xf>
    <xf numFmtId="2" fontId="104" fillId="0" borderId="14" xfId="0" applyNumberFormat="1" applyFont="1" applyBorder="1" applyAlignment="1">
      <alignment horizontal="left" vertical="center" wrapText="1" readingOrder="1"/>
    </xf>
    <xf numFmtId="0" fontId="97" fillId="0" borderId="14" xfId="0" applyFont="1" applyBorder="1" applyAlignment="1">
      <alignment vertical="center" wrapText="1"/>
    </xf>
    <xf numFmtId="0" fontId="92" fillId="0" borderId="14" xfId="0" applyFont="1" applyFill="1" applyBorder="1" applyAlignment="1">
      <alignment horizontal="left" vertical="center" wrapText="1" readingOrder="1"/>
    </xf>
    <xf numFmtId="2" fontId="92" fillId="33" borderId="14" xfId="0" applyNumberFormat="1" applyFont="1" applyFill="1" applyBorder="1" applyAlignment="1">
      <alignment horizontal="left" vertical="center" wrapText="1" readingOrder="1"/>
    </xf>
    <xf numFmtId="0" fontId="97" fillId="0" borderId="14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left"/>
    </xf>
    <xf numFmtId="0" fontId="86" fillId="0" borderId="14" xfId="0" applyFont="1" applyBorder="1" applyAlignment="1">
      <alignment horizontal="left" vertical="center" readingOrder="1"/>
    </xf>
    <xf numFmtId="0" fontId="14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97" fillId="0" borderId="14" xfId="0" applyFont="1" applyBorder="1" applyAlignment="1">
      <alignment horizontal="left" vertical="center"/>
    </xf>
    <xf numFmtId="0" fontId="103" fillId="0" borderId="14" xfId="0" applyFont="1" applyBorder="1" applyAlignment="1">
      <alignment horizontal="left" vertical="center"/>
    </xf>
    <xf numFmtId="0" fontId="88" fillId="0" borderId="14" xfId="0" applyFont="1" applyBorder="1" applyAlignment="1">
      <alignment horizontal="left" vertical="center"/>
    </xf>
    <xf numFmtId="0" fontId="97" fillId="0" borderId="0" xfId="0" applyFont="1" applyAlignment="1">
      <alignment horizontal="left" vertical="center"/>
    </xf>
    <xf numFmtId="1" fontId="97" fillId="0" borderId="14" xfId="0" applyNumberFormat="1" applyFont="1" applyBorder="1" applyAlignment="1">
      <alignment horizontal="center" vertical="center"/>
    </xf>
    <xf numFmtId="0" fontId="97" fillId="0" borderId="14" xfId="0" applyFont="1" applyBorder="1" applyAlignment="1">
      <alignment vertical="center"/>
    </xf>
    <xf numFmtId="0" fontId="14" fillId="36" borderId="14" xfId="0" applyFont="1" applyFill="1" applyBorder="1" applyAlignment="1">
      <alignment horizontal="center" vertical="center" wrapText="1" readingOrder="1"/>
    </xf>
    <xf numFmtId="0" fontId="101" fillId="0" borderId="14" xfId="0" applyFont="1" applyBorder="1" applyAlignment="1">
      <alignment horizontal="center" vertical="center"/>
    </xf>
    <xf numFmtId="0" fontId="102" fillId="0" borderId="14" xfId="0" applyFont="1" applyBorder="1" applyAlignment="1">
      <alignment horizontal="left" vertical="top"/>
    </xf>
    <xf numFmtId="0" fontId="102" fillId="0" borderId="14" xfId="0" applyFont="1" applyBorder="1" applyAlignment="1">
      <alignment vertical="top" wrapText="1"/>
    </xf>
    <xf numFmtId="0" fontId="101" fillId="0" borderId="14" xfId="0" applyFont="1" applyBorder="1" applyAlignment="1">
      <alignment horizontal="center" vertical="top"/>
    </xf>
    <xf numFmtId="0" fontId="101" fillId="0" borderId="14" xfId="0" applyFont="1" applyBorder="1" applyAlignment="1">
      <alignment horizontal="left"/>
    </xf>
    <xf numFmtId="1" fontId="101" fillId="0" borderId="14" xfId="0" applyNumberFormat="1" applyFont="1" applyBorder="1" applyAlignment="1">
      <alignment horizontal="left" vertical="center"/>
    </xf>
    <xf numFmtId="0" fontId="101" fillId="0" borderId="14" xfId="0" applyFont="1" applyBorder="1" applyAlignment="1">
      <alignment horizontal="left" wrapText="1"/>
    </xf>
    <xf numFmtId="0" fontId="101" fillId="0" borderId="14" xfId="0" applyFont="1" applyBorder="1" applyAlignment="1">
      <alignment horizontal="center" vertical="top" wrapText="1"/>
    </xf>
    <xf numFmtId="3" fontId="101" fillId="0" borderId="14" xfId="0" applyNumberFormat="1" applyFont="1" applyBorder="1" applyAlignment="1">
      <alignment horizontal="center" vertical="top"/>
    </xf>
    <xf numFmtId="0" fontId="101" fillId="0" borderId="0" xfId="0" applyFont="1" applyBorder="1" applyAlignment="1">
      <alignment horizontal="left"/>
    </xf>
    <xf numFmtId="3" fontId="101" fillId="0" borderId="14" xfId="0" applyNumberFormat="1" applyFont="1" applyBorder="1" applyAlignment="1">
      <alignment horizontal="center"/>
    </xf>
    <xf numFmtId="0" fontId="101" fillId="0" borderId="14" xfId="0" applyFont="1" applyBorder="1" applyAlignment="1">
      <alignment horizontal="left" vertical="top" wrapText="1"/>
    </xf>
    <xf numFmtId="0" fontId="101" fillId="0" borderId="18" xfId="0" applyFont="1" applyBorder="1" applyAlignment="1">
      <alignment horizontal="center"/>
    </xf>
    <xf numFmtId="191" fontId="7" fillId="0" borderId="0" xfId="0" applyNumberFormat="1" applyFont="1" applyFill="1" applyAlignment="1">
      <alignment horizontal="center"/>
    </xf>
    <xf numFmtId="191" fontId="7" fillId="0" borderId="0" xfId="0" applyNumberFormat="1" applyFont="1" applyAlignment="1">
      <alignment horizontal="center"/>
    </xf>
    <xf numFmtId="0" fontId="102" fillId="0" borderId="14" xfId="0" applyFont="1" applyBorder="1" applyAlignment="1">
      <alignment horizontal="center" vertical="top"/>
    </xf>
    <xf numFmtId="1" fontId="101" fillId="0" borderId="14" xfId="0" applyNumberFormat="1" applyFont="1" applyBorder="1" applyAlignment="1">
      <alignment horizontal="left" vertical="top"/>
    </xf>
    <xf numFmtId="0" fontId="101" fillId="0" borderId="14" xfId="0" applyFont="1" applyBorder="1" applyAlignment="1">
      <alignment horizontal="left" vertical="top"/>
    </xf>
    <xf numFmtId="1" fontId="102" fillId="0" borderId="14" xfId="0" applyNumberFormat="1" applyFont="1" applyBorder="1" applyAlignment="1">
      <alignment horizontal="left" vertical="top"/>
    </xf>
    <xf numFmtId="0" fontId="102" fillId="0" borderId="0" xfId="0" applyFont="1" applyBorder="1" applyAlignment="1">
      <alignment horizontal="left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105" fillId="0" borderId="0" xfId="0" applyFont="1" applyAlignment="1">
      <alignment/>
    </xf>
    <xf numFmtId="191" fontId="105" fillId="0" borderId="0" xfId="0" applyNumberFormat="1" applyFont="1" applyAlignment="1">
      <alignment horizontal="center"/>
    </xf>
    <xf numFmtId="0" fontId="98" fillId="0" borderId="14" xfId="0" applyFont="1" applyBorder="1" applyAlignment="1">
      <alignment horizontal="center" vertical="center"/>
    </xf>
    <xf numFmtId="0" fontId="98" fillId="0" borderId="14" xfId="0" applyFont="1" applyBorder="1" applyAlignment="1">
      <alignment horizontal="left" vertical="top"/>
    </xf>
    <xf numFmtId="191" fontId="97" fillId="0" borderId="14" xfId="0" applyNumberFormat="1" applyFont="1" applyBorder="1" applyAlignment="1">
      <alignment horizontal="center" wrapText="1"/>
    </xf>
    <xf numFmtId="191" fontId="97" fillId="0" borderId="14" xfId="0" applyNumberFormat="1" applyFont="1" applyBorder="1" applyAlignment="1">
      <alignment horizontal="center"/>
    </xf>
    <xf numFmtId="0" fontId="106" fillId="0" borderId="14" xfId="0" applyFont="1" applyBorder="1" applyAlignment="1">
      <alignment horizontal="center"/>
    </xf>
    <xf numFmtId="0" fontId="14" fillId="0" borderId="14" xfId="0" applyFont="1" applyBorder="1" applyAlignment="1">
      <alignment wrapText="1"/>
    </xf>
    <xf numFmtId="191" fontId="14" fillId="0" borderId="14" xfId="0" applyNumberFormat="1" applyFont="1" applyBorder="1" applyAlignment="1">
      <alignment horizontal="center"/>
    </xf>
    <xf numFmtId="0" fontId="97" fillId="0" borderId="23" xfId="0" applyFont="1" applyBorder="1" applyAlignment="1">
      <alignment/>
    </xf>
    <xf numFmtId="191" fontId="97" fillId="0" borderId="14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 vertical="top"/>
    </xf>
    <xf numFmtId="0" fontId="98" fillId="0" borderId="24" xfId="0" applyFont="1" applyBorder="1" applyAlignment="1">
      <alignment horizontal="center" vertical="top"/>
    </xf>
    <xf numFmtId="0" fontId="97" fillId="0" borderId="24" xfId="0" applyFont="1" applyBorder="1" applyAlignment="1">
      <alignment horizontal="center"/>
    </xf>
    <xf numFmtId="0" fontId="97" fillId="0" borderId="14" xfId="0" applyFont="1" applyBorder="1" applyAlignment="1">
      <alignment horizontal="center" vertical="top"/>
    </xf>
    <xf numFmtId="0" fontId="97" fillId="0" borderId="14" xfId="0" applyFont="1" applyBorder="1" applyAlignment="1">
      <alignment vertical="top" wrapText="1"/>
    </xf>
    <xf numFmtId="0" fontId="97" fillId="0" borderId="25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1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25" fillId="0" borderId="14" xfId="0" applyFont="1" applyBorder="1" applyAlignment="1">
      <alignment vertical="top" wrapText="1"/>
    </xf>
    <xf numFmtId="0" fontId="97" fillId="0" borderId="14" xfId="0" applyFont="1" applyBorder="1" applyAlignment="1">
      <alignment horizontal="left" wrapText="1"/>
    </xf>
    <xf numFmtId="0" fontId="97" fillId="0" borderId="14" xfId="0" applyFont="1" applyBorder="1" applyAlignment="1">
      <alignment horizontal="left"/>
    </xf>
    <xf numFmtId="0" fontId="97" fillId="0" borderId="18" xfId="0" applyFont="1" applyBorder="1" applyAlignment="1">
      <alignment horizontal="center"/>
    </xf>
    <xf numFmtId="0" fontId="97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1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" fontId="14" fillId="0" borderId="14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98" fillId="0" borderId="14" xfId="0" applyFont="1" applyBorder="1" applyAlignment="1">
      <alignment horizontal="left" vertical="center"/>
    </xf>
    <xf numFmtId="0" fontId="97" fillId="0" borderId="26" xfId="0" applyFont="1" applyBorder="1" applyAlignment="1">
      <alignment horizontal="left" vertical="center"/>
    </xf>
    <xf numFmtId="0" fontId="98" fillId="0" borderId="27" xfId="0" applyFont="1" applyBorder="1" applyAlignment="1">
      <alignment horizontal="center"/>
    </xf>
    <xf numFmtId="0" fontId="97" fillId="0" borderId="28" xfId="0" applyFont="1" applyBorder="1" applyAlignment="1">
      <alignment vertical="top"/>
    </xf>
    <xf numFmtId="0" fontId="97" fillId="0" borderId="27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27" xfId="0" applyFont="1" applyBorder="1" applyAlignment="1">
      <alignment horizontal="center" vertical="top"/>
    </xf>
    <xf numFmtId="0" fontId="97" fillId="0" borderId="29" xfId="0" applyFont="1" applyBorder="1" applyAlignment="1">
      <alignment horizontal="center"/>
    </xf>
    <xf numFmtId="0" fontId="97" fillId="0" borderId="30" xfId="0" applyFont="1" applyBorder="1" applyAlignment="1">
      <alignment horizontal="center"/>
    </xf>
    <xf numFmtId="0" fontId="97" fillId="0" borderId="31" xfId="0" applyFont="1" applyFill="1" applyBorder="1" applyAlignment="1">
      <alignment horizontal="center"/>
    </xf>
    <xf numFmtId="0" fontId="97" fillId="0" borderId="31" xfId="0" applyFont="1" applyFill="1" applyBorder="1" applyAlignment="1">
      <alignment vertical="top" wrapText="1"/>
    </xf>
    <xf numFmtId="0" fontId="97" fillId="0" borderId="24" xfId="0" applyFont="1" applyFill="1" applyBorder="1" applyAlignment="1">
      <alignment horizontal="center"/>
    </xf>
    <xf numFmtId="0" fontId="97" fillId="0" borderId="31" xfId="0" applyFont="1" applyFill="1" applyBorder="1" applyAlignment="1">
      <alignment/>
    </xf>
    <xf numFmtId="0" fontId="97" fillId="0" borderId="30" xfId="0" applyFont="1" applyFill="1" applyBorder="1" applyAlignment="1">
      <alignment/>
    </xf>
    <xf numFmtId="0" fontId="97" fillId="0" borderId="0" xfId="0" applyFont="1" applyFill="1" applyAlignment="1">
      <alignment/>
    </xf>
    <xf numFmtId="0" fontId="97" fillId="0" borderId="31" xfId="0" applyFont="1" applyFill="1" applyBorder="1" applyAlignment="1" quotePrefix="1">
      <alignment wrapText="1"/>
    </xf>
    <xf numFmtId="0" fontId="97" fillId="0" borderId="32" xfId="0" applyFont="1" applyFill="1" applyBorder="1" applyAlignment="1">
      <alignment horizontal="center"/>
    </xf>
    <xf numFmtId="0" fontId="97" fillId="0" borderId="27" xfId="0" applyFont="1" applyFill="1" applyBorder="1" applyAlignment="1">
      <alignment/>
    </xf>
    <xf numFmtId="0" fontId="97" fillId="0" borderId="27" xfId="0" applyFont="1" applyFill="1" applyBorder="1" applyAlignment="1">
      <alignment horizontal="center"/>
    </xf>
    <xf numFmtId="0" fontId="98" fillId="0" borderId="32" xfId="0" applyFont="1" applyFill="1" applyBorder="1" applyAlignment="1">
      <alignment wrapText="1"/>
    </xf>
    <xf numFmtId="0" fontId="97" fillId="0" borderId="31" xfId="0" applyFont="1" applyFill="1" applyBorder="1" applyAlignment="1" quotePrefix="1">
      <alignment vertical="top" wrapText="1"/>
    </xf>
    <xf numFmtId="0" fontId="97" fillId="0" borderId="32" xfId="0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horizontal="center"/>
    </xf>
    <xf numFmtId="0" fontId="97" fillId="0" borderId="31" xfId="0" applyFont="1" applyFill="1" applyBorder="1" applyAlignment="1">
      <alignment horizontal="center" vertical="center"/>
    </xf>
    <xf numFmtId="191" fontId="97" fillId="0" borderId="14" xfId="0" applyNumberFormat="1" applyFont="1" applyFill="1" applyBorder="1" applyAlignment="1">
      <alignment/>
    </xf>
    <xf numFmtId="191" fontId="97" fillId="0" borderId="31" xfId="0" applyNumberFormat="1" applyFont="1" applyFill="1" applyBorder="1" applyAlignment="1">
      <alignment/>
    </xf>
    <xf numFmtId="0" fontId="97" fillId="0" borderId="23" xfId="0" applyFont="1" applyFill="1" applyBorder="1" applyAlignment="1">
      <alignment/>
    </xf>
    <xf numFmtId="0" fontId="97" fillId="0" borderId="31" xfId="0" applyFont="1" applyFill="1" applyBorder="1" applyAlignment="1">
      <alignment horizontal="left" vertical="top" wrapText="1"/>
    </xf>
    <xf numFmtId="191" fontId="97" fillId="0" borderId="14" xfId="0" applyNumberFormat="1" applyFont="1" applyBorder="1" applyAlignment="1">
      <alignment/>
    </xf>
    <xf numFmtId="0" fontId="82" fillId="0" borderId="14" xfId="0" applyFont="1" applyBorder="1" applyAlignment="1">
      <alignment horizontal="center"/>
    </xf>
    <xf numFmtId="0" fontId="98" fillId="0" borderId="14" xfId="0" applyFont="1" applyBorder="1" applyAlignment="1">
      <alignment wrapText="1"/>
    </xf>
    <xf numFmtId="0" fontId="82" fillId="0" borderId="23" xfId="0" applyFont="1" applyBorder="1" applyAlignment="1">
      <alignment/>
    </xf>
    <xf numFmtId="0" fontId="97" fillId="0" borderId="14" xfId="0" applyNumberFormat="1" applyFont="1" applyBorder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 horizontal="right"/>
    </xf>
    <xf numFmtId="0" fontId="97" fillId="0" borderId="0" xfId="0" applyFont="1" applyBorder="1" applyAlignment="1">
      <alignment horizontal="center"/>
    </xf>
    <xf numFmtId="191" fontId="97" fillId="0" borderId="0" xfId="0" applyNumberFormat="1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24" fillId="0" borderId="14" xfId="38" applyFont="1" applyBorder="1" applyAlignment="1">
      <alignment vertical="top"/>
      <protection/>
    </xf>
    <xf numFmtId="0" fontId="24" fillId="0" borderId="14" xfId="38" applyFont="1" applyBorder="1" applyAlignment="1">
      <alignment vertical="center"/>
      <protection/>
    </xf>
    <xf numFmtId="0" fontId="24" fillId="0" borderId="14" xfId="38" applyFont="1" applyBorder="1" applyAlignment="1">
      <alignment horizontal="center" vertical="center"/>
      <protection/>
    </xf>
    <xf numFmtId="0" fontId="24" fillId="0" borderId="14" xfId="38" applyFont="1" applyBorder="1" applyAlignment="1">
      <alignment horizontal="center"/>
      <protection/>
    </xf>
    <xf numFmtId="0" fontId="24" fillId="0" borderId="33" xfId="38" applyFont="1" applyBorder="1" applyAlignment="1">
      <alignment horizontal="center"/>
      <protection/>
    </xf>
    <xf numFmtId="0" fontId="24" fillId="0" borderId="34" xfId="38" applyFont="1" applyBorder="1" applyAlignment="1">
      <alignment horizontal="center"/>
      <protection/>
    </xf>
    <xf numFmtId="0" fontId="24" fillId="0" borderId="19" xfId="38" applyFont="1" applyBorder="1" applyAlignment="1">
      <alignment vertical="center"/>
      <protection/>
    </xf>
    <xf numFmtId="0" fontId="23" fillId="0" borderId="14" xfId="38" applyFont="1" applyBorder="1" applyAlignment="1">
      <alignment horizontal="center" vertical="center"/>
      <protection/>
    </xf>
    <xf numFmtId="191" fontId="24" fillId="0" borderId="18" xfId="38" applyNumberFormat="1" applyFont="1" applyBorder="1" applyAlignment="1">
      <alignment horizontal="center"/>
      <protection/>
    </xf>
    <xf numFmtId="0" fontId="105" fillId="0" borderId="0" xfId="0" applyFont="1" applyAlignment="1">
      <alignment/>
    </xf>
    <xf numFmtId="0" fontId="24" fillId="0" borderId="14" xfId="38" applyFont="1" applyBorder="1" applyAlignment="1">
      <alignment horizontal="center" vertical="top"/>
      <protection/>
    </xf>
    <xf numFmtId="0" fontId="23" fillId="0" borderId="14" xfId="38" applyFont="1" applyBorder="1" applyAlignment="1">
      <alignment vertical="center"/>
      <protection/>
    </xf>
    <xf numFmtId="0" fontId="23" fillId="0" borderId="14" xfId="38" applyFont="1" applyBorder="1" applyAlignment="1">
      <alignment horizontal="center"/>
      <protection/>
    </xf>
    <xf numFmtId="0" fontId="23" fillId="0" borderId="33" xfId="38" applyFont="1" applyBorder="1" applyAlignment="1">
      <alignment horizontal="center"/>
      <protection/>
    </xf>
    <xf numFmtId="0" fontId="23" fillId="0" borderId="34" xfId="38" applyFont="1" applyBorder="1" applyAlignment="1">
      <alignment horizontal="center"/>
      <protection/>
    </xf>
    <xf numFmtId="0" fontId="23" fillId="0" borderId="19" xfId="38" applyFont="1" applyBorder="1" applyAlignment="1">
      <alignment vertical="center"/>
      <protection/>
    </xf>
    <xf numFmtId="191" fontId="23" fillId="0" borderId="18" xfId="38" applyNumberFormat="1" applyFont="1" applyBorder="1" applyAlignment="1">
      <alignment horizontal="center"/>
      <protection/>
    </xf>
    <xf numFmtId="0" fontId="23" fillId="0" borderId="14" xfId="38" applyFont="1" applyBorder="1" applyAlignment="1">
      <alignment horizontal="center" vertical="top"/>
      <protection/>
    </xf>
    <xf numFmtId="0" fontId="23" fillId="0" borderId="14" xfId="38" applyFont="1" applyBorder="1" applyAlignment="1">
      <alignment/>
      <protection/>
    </xf>
    <xf numFmtId="0" fontId="23" fillId="0" borderId="19" xfId="38" applyFont="1" applyBorder="1" applyAlignment="1">
      <alignment/>
      <protection/>
    </xf>
    <xf numFmtId="191" fontId="23" fillId="0" borderId="35" xfId="38" applyNumberFormat="1" applyFont="1" applyBorder="1" applyAlignment="1">
      <alignment horizontal="center"/>
      <protection/>
    </xf>
    <xf numFmtId="0" fontId="23" fillId="0" borderId="14" xfId="38" applyFont="1" applyBorder="1" applyAlignment="1">
      <alignment horizontal="left" vertical="top" wrapText="1"/>
      <protection/>
    </xf>
    <xf numFmtId="0" fontId="23" fillId="0" borderId="33" xfId="38" applyFont="1" applyBorder="1" applyAlignment="1">
      <alignment horizontal="center" vertical="center"/>
      <protection/>
    </xf>
    <xf numFmtId="0" fontId="23" fillId="0" borderId="34" xfId="38" applyFont="1" applyBorder="1" applyAlignment="1">
      <alignment horizontal="center" vertical="center"/>
      <protection/>
    </xf>
    <xf numFmtId="0" fontId="23" fillId="0" borderId="14" xfId="38" applyFont="1" applyBorder="1" applyAlignment="1">
      <alignment vertical="top"/>
      <protection/>
    </xf>
    <xf numFmtId="0" fontId="23" fillId="0" borderId="19" xfId="38" applyFont="1" applyBorder="1" applyAlignment="1">
      <alignment horizontal="center"/>
      <protection/>
    </xf>
    <xf numFmtId="0" fontId="24" fillId="0" borderId="14" xfId="38" applyFont="1" applyBorder="1" applyAlignment="1">
      <alignment/>
      <protection/>
    </xf>
    <xf numFmtId="195" fontId="24" fillId="0" borderId="19" xfId="35" applyNumberFormat="1" applyFont="1" applyBorder="1" applyAlignment="1">
      <alignment horizontal="center"/>
    </xf>
    <xf numFmtId="0" fontId="26" fillId="0" borderId="14" xfId="38" applyFont="1" applyBorder="1" applyAlignment="1">
      <alignment horizontal="center" vertical="center"/>
      <protection/>
    </xf>
    <xf numFmtId="0" fontId="26" fillId="0" borderId="34" xfId="38" applyFont="1" applyBorder="1" applyAlignment="1">
      <alignment horizontal="center" vertical="center"/>
      <protection/>
    </xf>
    <xf numFmtId="195" fontId="26" fillId="0" borderId="19" xfId="35" applyNumberFormat="1" applyFont="1" applyBorder="1" applyAlignment="1">
      <alignment horizontal="center" vertical="center"/>
    </xf>
    <xf numFmtId="191" fontId="26" fillId="0" borderId="35" xfId="38" applyNumberFormat="1" applyFont="1" applyBorder="1" applyAlignment="1">
      <alignment horizontal="center"/>
      <protection/>
    </xf>
    <xf numFmtId="0" fontId="26" fillId="0" borderId="14" xfId="38" applyFont="1" applyBorder="1" applyAlignment="1">
      <alignment horizontal="center"/>
      <protection/>
    </xf>
    <xf numFmtId="195" fontId="23" fillId="0" borderId="19" xfId="35" applyNumberFormat="1" applyFont="1" applyBorder="1" applyAlignment="1">
      <alignment horizontal="center"/>
    </xf>
    <xf numFmtId="195" fontId="23" fillId="0" borderId="19" xfId="35" applyNumberFormat="1" applyFont="1" applyBorder="1" applyAlignment="1">
      <alignment horizontal="center" vertical="center"/>
    </xf>
    <xf numFmtId="0" fontId="23" fillId="0" borderId="22" xfId="38" applyFont="1" applyBorder="1" applyAlignment="1">
      <alignment horizontal="center"/>
      <protection/>
    </xf>
    <xf numFmtId="0" fontId="23" fillId="0" borderId="22" xfId="38" applyFont="1" applyBorder="1" applyAlignment="1">
      <alignment vertical="top"/>
      <protection/>
    </xf>
    <xf numFmtId="0" fontId="23" fillId="0" borderId="22" xfId="38" applyFont="1" applyBorder="1" applyAlignment="1">
      <alignment/>
      <protection/>
    </xf>
    <xf numFmtId="0" fontId="23" fillId="0" borderId="36" xfId="38" applyFont="1" applyBorder="1" applyAlignment="1">
      <alignment horizontal="center"/>
      <protection/>
    </xf>
    <xf numFmtId="195" fontId="23" fillId="0" borderId="37" xfId="35" applyNumberFormat="1" applyFont="1" applyBorder="1" applyAlignment="1">
      <alignment horizontal="center" vertical="center"/>
    </xf>
    <xf numFmtId="195" fontId="23" fillId="0" borderId="37" xfId="35" applyNumberFormat="1" applyFont="1" applyBorder="1" applyAlignment="1">
      <alignment horizontal="center"/>
    </xf>
    <xf numFmtId="0" fontId="24" fillId="0" borderId="22" xfId="38" applyFont="1" applyBorder="1" applyAlignment="1">
      <alignment vertical="center"/>
      <protection/>
    </xf>
    <xf numFmtId="0" fontId="24" fillId="0" borderId="22" xfId="38" applyFont="1" applyBorder="1" applyAlignment="1">
      <alignment/>
      <protection/>
    </xf>
    <xf numFmtId="0" fontId="24" fillId="0" borderId="36" xfId="38" applyFont="1" applyBorder="1" applyAlignment="1">
      <alignment horizontal="center"/>
      <protection/>
    </xf>
    <xf numFmtId="0" fontId="24" fillId="0" borderId="34" xfId="38" applyFont="1" applyBorder="1" applyAlignment="1">
      <alignment horizontal="center" vertical="center"/>
      <protection/>
    </xf>
    <xf numFmtId="195" fontId="24" fillId="0" borderId="37" xfId="35" applyNumberFormat="1" applyFont="1" applyBorder="1" applyAlignment="1">
      <alignment horizontal="center"/>
    </xf>
    <xf numFmtId="0" fontId="24" fillId="0" borderId="22" xfId="38" applyFont="1" applyBorder="1" applyAlignment="1">
      <alignment horizontal="center"/>
      <protection/>
    </xf>
    <xf numFmtId="0" fontId="23" fillId="0" borderId="22" xfId="38" applyFont="1" applyBorder="1" applyAlignment="1">
      <alignment vertical="center"/>
      <protection/>
    </xf>
    <xf numFmtId="0" fontId="24" fillId="0" borderId="37" xfId="38" applyFont="1" applyBorder="1" applyAlignment="1">
      <alignment horizontal="center"/>
      <protection/>
    </xf>
    <xf numFmtId="0" fontId="23" fillId="0" borderId="38" xfId="38" applyFont="1" applyBorder="1" applyAlignment="1">
      <alignment horizontal="center"/>
      <protection/>
    </xf>
    <xf numFmtId="195" fontId="23" fillId="0" borderId="22" xfId="35" applyNumberFormat="1" applyFont="1" applyBorder="1" applyAlignment="1">
      <alignment horizontal="center"/>
    </xf>
    <xf numFmtId="0" fontId="23" fillId="0" borderId="37" xfId="38" applyFont="1" applyBorder="1" applyAlignment="1">
      <alignment horizontal="center"/>
      <protection/>
    </xf>
    <xf numFmtId="195" fontId="23" fillId="0" borderId="14" xfId="35" applyNumberFormat="1" applyFont="1" applyBorder="1" applyAlignment="1">
      <alignment horizontal="center"/>
    </xf>
    <xf numFmtId="43" fontId="23" fillId="0" borderId="14" xfId="35" applyFont="1" applyBorder="1" applyAlignment="1">
      <alignment horizontal="center"/>
    </xf>
    <xf numFmtId="0" fontId="97" fillId="0" borderId="14" xfId="0" applyFont="1" applyBorder="1" applyAlignment="1">
      <alignment/>
    </xf>
    <xf numFmtId="0" fontId="14" fillId="36" borderId="14" xfId="0" applyFont="1" applyFill="1" applyBorder="1" applyAlignment="1">
      <alignment horizontal="left" wrapText="1"/>
    </xf>
    <xf numFmtId="3" fontId="14" fillId="0" borderId="14" xfId="0" applyNumberFormat="1" applyFont="1" applyFill="1" applyBorder="1" applyAlignment="1">
      <alignment horizontal="center" wrapText="1"/>
    </xf>
    <xf numFmtId="3" fontId="14" fillId="0" borderId="14" xfId="0" applyNumberFormat="1" applyFont="1" applyBorder="1" applyAlignment="1">
      <alignment horizontal="center" wrapText="1"/>
    </xf>
    <xf numFmtId="3" fontId="97" fillId="0" borderId="14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8" fillId="0" borderId="14" xfId="0" applyFont="1" applyBorder="1" applyAlignment="1">
      <alignment horizontal="center" vertical="top" wrapText="1"/>
    </xf>
    <xf numFmtId="0" fontId="97" fillId="0" borderId="28" xfId="0" applyFont="1" applyBorder="1" applyAlignment="1">
      <alignment/>
    </xf>
    <xf numFmtId="0" fontId="97" fillId="0" borderId="28" xfId="0" applyFont="1" applyBorder="1" applyAlignment="1">
      <alignment horizontal="center" vertical="center"/>
    </xf>
    <xf numFmtId="0" fontId="98" fillId="0" borderId="31" xfId="0" applyFont="1" applyFill="1" applyBorder="1" applyAlignment="1">
      <alignment vertical="top"/>
    </xf>
    <xf numFmtId="0" fontId="98" fillId="0" borderId="32" xfId="0" applyFont="1" applyFill="1" applyBorder="1" applyAlignment="1">
      <alignment vertical="top"/>
    </xf>
    <xf numFmtId="0" fontId="88" fillId="0" borderId="14" xfId="0" applyNumberFormat="1" applyFont="1" applyBorder="1" applyAlignment="1">
      <alignment horizontal="center" vertical="top"/>
    </xf>
    <xf numFmtId="0" fontId="88" fillId="0" borderId="14" xfId="0" applyFont="1" applyBorder="1" applyAlignment="1">
      <alignment/>
    </xf>
    <xf numFmtId="0" fontId="103" fillId="0" borderId="14" xfId="0" applyFont="1" applyBorder="1" applyAlignment="1">
      <alignment horizontal="center"/>
    </xf>
    <xf numFmtId="0" fontId="103" fillId="0" borderId="14" xfId="0" applyFont="1" applyBorder="1" applyAlignment="1">
      <alignment horizontal="center" vertical="center"/>
    </xf>
    <xf numFmtId="191" fontId="103" fillId="0" borderId="14" xfId="0" applyNumberFormat="1" applyFont="1" applyBorder="1" applyAlignment="1">
      <alignment/>
    </xf>
    <xf numFmtId="0" fontId="103" fillId="0" borderId="39" xfId="0" applyFont="1" applyBorder="1" applyAlignment="1">
      <alignment/>
    </xf>
    <xf numFmtId="0" fontId="88" fillId="0" borderId="27" xfId="0" applyFont="1" applyBorder="1" applyAlignment="1">
      <alignment horizontal="center"/>
    </xf>
    <xf numFmtId="0" fontId="88" fillId="0" borderId="27" xfId="0" applyFont="1" applyBorder="1" applyAlignment="1">
      <alignment/>
    </xf>
    <xf numFmtId="0" fontId="103" fillId="0" borderId="28" xfId="0" applyFont="1" applyBorder="1" applyAlignment="1">
      <alignment vertical="top"/>
    </xf>
    <xf numFmtId="0" fontId="103" fillId="0" borderId="27" xfId="0" applyFont="1" applyBorder="1" applyAlignment="1">
      <alignment horizontal="center"/>
    </xf>
    <xf numFmtId="0" fontId="103" fillId="0" borderId="28" xfId="0" applyFont="1" applyBorder="1" applyAlignment="1">
      <alignment horizontal="center"/>
    </xf>
    <xf numFmtId="0" fontId="103" fillId="0" borderId="27" xfId="0" applyFont="1" applyBorder="1" applyAlignment="1">
      <alignment horizontal="center" vertical="top"/>
    </xf>
    <xf numFmtId="0" fontId="103" fillId="0" borderId="29" xfId="0" applyFont="1" applyBorder="1" applyAlignment="1">
      <alignment horizontal="center"/>
    </xf>
    <xf numFmtId="0" fontId="103" fillId="0" borderId="30" xfId="0" applyFont="1" applyBorder="1" applyAlignment="1">
      <alignment horizontal="center"/>
    </xf>
    <xf numFmtId="0" fontId="103" fillId="0" borderId="27" xfId="0" applyFont="1" applyBorder="1" applyAlignment="1">
      <alignment/>
    </xf>
    <xf numFmtId="0" fontId="103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24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191" fontId="14" fillId="0" borderId="14" xfId="0" applyNumberFormat="1" applyFont="1" applyFill="1" applyBorder="1" applyAlignment="1">
      <alignment horizontal="center"/>
    </xf>
    <xf numFmtId="0" fontId="88" fillId="0" borderId="24" xfId="0" applyFont="1" applyBorder="1" applyAlignment="1">
      <alignment horizontal="center" vertical="top"/>
    </xf>
    <xf numFmtId="0" fontId="103" fillId="0" borderId="14" xfId="0" applyFont="1" applyBorder="1" applyAlignment="1">
      <alignment vertical="center"/>
    </xf>
    <xf numFmtId="191" fontId="103" fillId="0" borderId="14" xfId="0" applyNumberFormat="1" applyFont="1" applyBorder="1" applyAlignment="1">
      <alignment horizontal="center"/>
    </xf>
    <xf numFmtId="0" fontId="103" fillId="0" borderId="23" xfId="0" applyFont="1" applyBorder="1" applyAlignment="1">
      <alignment/>
    </xf>
    <xf numFmtId="0" fontId="107" fillId="0" borderId="14" xfId="0" applyFont="1" applyBorder="1" applyAlignment="1">
      <alignment horizontal="center"/>
    </xf>
    <xf numFmtId="191" fontId="107" fillId="0" borderId="14" xfId="0" applyNumberFormat="1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left" vertical="top"/>
    </xf>
    <xf numFmtId="0" fontId="103" fillId="0" borderId="14" xfId="0" applyFont="1" applyBorder="1" applyAlignment="1">
      <alignment horizontal="center" wrapText="1"/>
    </xf>
    <xf numFmtId="191" fontId="103" fillId="0" borderId="14" xfId="0" applyNumberFormat="1" applyFont="1" applyBorder="1" applyAlignment="1">
      <alignment horizontal="center" wrapText="1"/>
    </xf>
    <xf numFmtId="0" fontId="97" fillId="0" borderId="18" xfId="0" applyFont="1" applyBorder="1" applyAlignment="1">
      <alignment/>
    </xf>
    <xf numFmtId="191" fontId="97" fillId="0" borderId="14" xfId="0" applyNumberFormat="1" applyFont="1" applyBorder="1" applyAlignment="1">
      <alignment/>
    </xf>
    <xf numFmtId="191" fontId="97" fillId="0" borderId="14" xfId="0" applyNumberFormat="1" applyFont="1" applyBorder="1" applyAlignment="1">
      <alignment horizontal="center" vertical="center"/>
    </xf>
    <xf numFmtId="211" fontId="101" fillId="0" borderId="14" xfId="0" applyNumberFormat="1" applyFont="1" applyBorder="1" applyAlignment="1">
      <alignment horizontal="center" vertical="top"/>
    </xf>
    <xf numFmtId="191" fontId="97" fillId="0" borderId="22" xfId="0" applyNumberFormat="1" applyFont="1" applyBorder="1" applyAlignment="1">
      <alignment/>
    </xf>
    <xf numFmtId="0" fontId="101" fillId="0" borderId="19" xfId="0" applyFont="1" applyBorder="1" applyAlignment="1">
      <alignment horizontal="left"/>
    </xf>
    <xf numFmtId="211" fontId="101" fillId="0" borderId="22" xfId="0" applyNumberFormat="1" applyFont="1" applyBorder="1" applyAlignment="1">
      <alignment horizontal="center" vertical="top"/>
    </xf>
    <xf numFmtId="211" fontId="108" fillId="33" borderId="40" xfId="0" applyNumberFormat="1" applyFont="1" applyFill="1" applyBorder="1" applyAlignment="1">
      <alignment horizontal="center" vertical="top"/>
    </xf>
    <xf numFmtId="0" fontId="89" fillId="0" borderId="14" xfId="0" applyFont="1" applyBorder="1" applyAlignment="1">
      <alignment horizontal="center"/>
    </xf>
    <xf numFmtId="0" fontId="92" fillId="0" borderId="14" xfId="0" applyFont="1" applyFill="1" applyBorder="1" applyAlignment="1">
      <alignment horizontal="center" vertical="center" wrapText="1" readingOrder="1"/>
    </xf>
    <xf numFmtId="0" fontId="93" fillId="0" borderId="14" xfId="0" applyFont="1" applyFill="1" applyBorder="1" applyAlignment="1">
      <alignment horizontal="center" vertical="center" wrapText="1" readingOrder="1"/>
    </xf>
    <xf numFmtId="0" fontId="93" fillId="0" borderId="17" xfId="0" applyFont="1" applyFill="1" applyBorder="1" applyAlignment="1">
      <alignment horizontal="center" vertical="center" wrapText="1" readingOrder="1"/>
    </xf>
    <xf numFmtId="0" fontId="92" fillId="0" borderId="14" xfId="0" applyFont="1" applyFill="1" applyBorder="1" applyAlignment="1">
      <alignment horizontal="left" vertical="center" wrapText="1" readingOrder="1"/>
    </xf>
    <xf numFmtId="0" fontId="104" fillId="0" borderId="18" xfId="0" applyFont="1" applyBorder="1" applyAlignment="1">
      <alignment horizontal="left" vertical="top" wrapText="1" readingOrder="1"/>
    </xf>
    <xf numFmtId="0" fontId="3" fillId="36" borderId="14" xfId="0" applyFont="1" applyFill="1" applyBorder="1" applyAlignment="1">
      <alignment horizontal="center" vertical="top" wrapText="1" readingOrder="1"/>
    </xf>
    <xf numFmtId="0" fontId="84" fillId="0" borderId="14" xfId="0" applyFont="1" applyBorder="1" applyAlignment="1">
      <alignment horizontal="center" vertical="top" wrapText="1" readingOrder="1"/>
    </xf>
    <xf numFmtId="0" fontId="0" fillId="0" borderId="0" xfId="0" applyBorder="1" applyAlignment="1">
      <alignment/>
    </xf>
    <xf numFmtId="0" fontId="98" fillId="0" borderId="18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97" fontId="7" fillId="0" borderId="14" xfId="0" applyNumberFormat="1" applyFont="1" applyBorder="1" applyAlignment="1">
      <alignment horizontal="center"/>
    </xf>
    <xf numFmtId="197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197" fontId="5" fillId="33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top" wrapText="1"/>
    </xf>
    <xf numFmtId="0" fontId="10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12" fillId="37" borderId="14" xfId="0" applyFont="1" applyFill="1" applyBorder="1" applyAlignment="1">
      <alignment vertical="top" wrapText="1"/>
    </xf>
    <xf numFmtId="0" fontId="14" fillId="37" borderId="14" xfId="0" applyFont="1" applyFill="1" applyBorder="1" applyAlignment="1">
      <alignment vertical="top" wrapText="1"/>
    </xf>
    <xf numFmtId="197" fontId="7" fillId="0" borderId="14" xfId="0" applyNumberFormat="1" applyFont="1" applyBorder="1" applyAlignment="1">
      <alignment horizontal="center" vertical="center"/>
    </xf>
    <xf numFmtId="0" fontId="5" fillId="37" borderId="14" xfId="0" applyFont="1" applyFill="1" applyBorder="1" applyAlignment="1">
      <alignment vertical="top" wrapText="1"/>
    </xf>
    <xf numFmtId="59" fontId="104" fillId="0" borderId="14" xfId="0" applyNumberFormat="1" applyFont="1" applyBorder="1" applyAlignment="1">
      <alignment horizontal="center" vertical="top" wrapText="1" readingOrder="1"/>
    </xf>
    <xf numFmtId="60" fontId="104" fillId="0" borderId="14" xfId="0" applyNumberFormat="1" applyFont="1" applyBorder="1" applyAlignment="1">
      <alignment horizontal="left" vertical="top" wrapText="1" readingOrder="1"/>
    </xf>
    <xf numFmtId="59" fontId="104" fillId="0" borderId="14" xfId="0" applyNumberFormat="1" applyFont="1" applyBorder="1" applyAlignment="1">
      <alignment horizontal="center" vertical="center" wrapText="1" readingOrder="1"/>
    </xf>
    <xf numFmtId="60" fontId="14" fillId="0" borderId="14" xfId="0" applyNumberFormat="1" applyFont="1" applyBorder="1" applyAlignment="1">
      <alignment horizontal="left" vertical="top" wrapText="1"/>
    </xf>
    <xf numFmtId="0" fontId="97" fillId="0" borderId="20" xfId="0" applyFont="1" applyBorder="1" applyAlignment="1">
      <alignment horizontal="left" vertical="top" wrapText="1"/>
    </xf>
    <xf numFmtId="59" fontId="97" fillId="0" borderId="14" xfId="0" applyNumberFormat="1" applyFont="1" applyBorder="1" applyAlignment="1">
      <alignment horizontal="center"/>
    </xf>
    <xf numFmtId="0" fontId="97" fillId="0" borderId="20" xfId="0" applyFont="1" applyBorder="1" applyAlignment="1">
      <alignment vertical="top" wrapText="1"/>
    </xf>
    <xf numFmtId="0" fontId="97" fillId="0" borderId="20" xfId="0" applyFont="1" applyBorder="1" applyAlignment="1">
      <alignment wrapText="1"/>
    </xf>
    <xf numFmtId="59" fontId="97" fillId="0" borderId="14" xfId="0" applyNumberFormat="1" applyFont="1" applyBorder="1" applyAlignment="1">
      <alignment horizontal="center" wrapText="1"/>
    </xf>
    <xf numFmtId="0" fontId="99" fillId="33" borderId="14" xfId="0" applyFont="1" applyFill="1" applyBorder="1" applyAlignment="1">
      <alignment/>
    </xf>
    <xf numFmtId="0" fontId="98" fillId="33" borderId="14" xfId="0" applyFont="1" applyFill="1" applyBorder="1" applyAlignment="1">
      <alignment horizontal="right"/>
    </xf>
    <xf numFmtId="0" fontId="109" fillId="33" borderId="14" xfId="0" applyFont="1" applyFill="1" applyBorder="1" applyAlignment="1">
      <alignment/>
    </xf>
    <xf numFmtId="0" fontId="98" fillId="33" borderId="14" xfId="0" applyFont="1" applyFill="1" applyBorder="1" applyAlignment="1">
      <alignment/>
    </xf>
    <xf numFmtId="0" fontId="88" fillId="0" borderId="22" xfId="0" applyFont="1" applyFill="1" applyBorder="1" applyAlignment="1">
      <alignment wrapText="1"/>
    </xf>
    <xf numFmtId="0" fontId="88" fillId="0" borderId="28" xfId="0" applyFont="1" applyBorder="1" applyAlignment="1">
      <alignment/>
    </xf>
    <xf numFmtId="0" fontId="0" fillId="0" borderId="17" xfId="0" applyBorder="1" applyAlignment="1">
      <alignment/>
    </xf>
    <xf numFmtId="0" fontId="88" fillId="33" borderId="14" xfId="0" applyFont="1" applyFill="1" applyBorder="1" applyAlignment="1">
      <alignment/>
    </xf>
    <xf numFmtId="0" fontId="84" fillId="0" borderId="0" xfId="0" applyFont="1" applyAlignment="1">
      <alignment horizontal="center" wrapText="1" readingOrder="1"/>
    </xf>
    <xf numFmtId="0" fontId="84" fillId="0" borderId="41" xfId="0" applyFont="1" applyBorder="1" applyAlignment="1">
      <alignment horizontal="center" wrapText="1" readingOrder="1"/>
    </xf>
    <xf numFmtId="0" fontId="84" fillId="33" borderId="15" xfId="0" applyFont="1" applyFill="1" applyBorder="1" applyAlignment="1">
      <alignment horizontal="center" vertical="center" wrapText="1" readingOrder="1"/>
    </xf>
    <xf numFmtId="0" fontId="84" fillId="33" borderId="10" xfId="0" applyFont="1" applyFill="1" applyBorder="1" applyAlignment="1">
      <alignment horizontal="center" vertical="center" wrapText="1" readingOrder="1"/>
    </xf>
    <xf numFmtId="0" fontId="84" fillId="33" borderId="42" xfId="0" applyFont="1" applyFill="1" applyBorder="1" applyAlignment="1">
      <alignment horizontal="center" vertical="center" wrapText="1" readingOrder="1"/>
    </xf>
    <xf numFmtId="0" fontId="84" fillId="33" borderId="12" xfId="0" applyFont="1" applyFill="1" applyBorder="1" applyAlignment="1">
      <alignment horizontal="center" vertical="center" wrapText="1" readingOrder="1"/>
    </xf>
    <xf numFmtId="0" fontId="84" fillId="33" borderId="13" xfId="0" applyFont="1" applyFill="1" applyBorder="1" applyAlignment="1">
      <alignment horizontal="center" vertical="center" wrapText="1" readingOrder="1"/>
    </xf>
    <xf numFmtId="0" fontId="110" fillId="0" borderId="0" xfId="0" applyFont="1" applyAlignment="1">
      <alignment horizontal="left" vertical="top" wrapText="1" readingOrder="1"/>
    </xf>
    <xf numFmtId="0" fontId="111" fillId="0" borderId="0" xfId="0" applyFont="1" applyAlignment="1">
      <alignment horizontal="left" vertical="top" wrapText="1" readingOrder="1"/>
    </xf>
    <xf numFmtId="0" fontId="112" fillId="0" borderId="0" xfId="0" applyFont="1" applyAlignment="1">
      <alignment horizontal="left" vertical="top" wrapText="1" readingOrder="1"/>
    </xf>
    <xf numFmtId="0" fontId="84" fillId="33" borderId="15" xfId="0" applyFont="1" applyFill="1" applyBorder="1" applyAlignment="1">
      <alignment horizontal="center" vertical="top" wrapText="1" readingOrder="1"/>
    </xf>
    <xf numFmtId="0" fontId="84" fillId="33" borderId="10" xfId="0" applyFont="1" applyFill="1" applyBorder="1" applyAlignment="1">
      <alignment horizontal="center" vertical="top" wrapText="1" readingOrder="1"/>
    </xf>
    <xf numFmtId="0" fontId="84" fillId="33" borderId="42" xfId="0" applyFont="1" applyFill="1" applyBorder="1" applyAlignment="1">
      <alignment horizontal="center" vertical="top" wrapText="1" readingOrder="1"/>
    </xf>
    <xf numFmtId="0" fontId="84" fillId="33" borderId="12" xfId="0" applyFont="1" applyFill="1" applyBorder="1" applyAlignment="1">
      <alignment horizontal="center" vertical="top" wrapText="1" readingOrder="1"/>
    </xf>
    <xf numFmtId="0" fontId="84" fillId="33" borderId="13" xfId="0" applyFont="1" applyFill="1" applyBorder="1" applyAlignment="1">
      <alignment horizontal="center" vertical="top" wrapText="1" readingOrder="1"/>
    </xf>
    <xf numFmtId="0" fontId="82" fillId="0" borderId="41" xfId="0" applyFont="1" applyBorder="1" applyAlignment="1">
      <alignment horizontal="center" vertical="top" wrapText="1"/>
    </xf>
    <xf numFmtId="0" fontId="84" fillId="33" borderId="42" xfId="0" applyFont="1" applyFill="1" applyBorder="1" applyAlignment="1">
      <alignment horizontal="left" vertical="top" wrapText="1" readingOrder="1"/>
    </xf>
    <xf numFmtId="0" fontId="84" fillId="33" borderId="12" xfId="0" applyFont="1" applyFill="1" applyBorder="1" applyAlignment="1">
      <alignment horizontal="left" vertical="top" wrapText="1" readingOrder="1"/>
    </xf>
    <xf numFmtId="0" fontId="84" fillId="33" borderId="13" xfId="0" applyFont="1" applyFill="1" applyBorder="1" applyAlignment="1">
      <alignment horizontal="left" vertical="top" wrapText="1" readingOrder="1"/>
    </xf>
    <xf numFmtId="0" fontId="92" fillId="0" borderId="14" xfId="0" applyFont="1" applyFill="1" applyBorder="1" applyAlignment="1">
      <alignment horizontal="center" vertical="center" wrapText="1" readingOrder="1"/>
    </xf>
    <xf numFmtId="0" fontId="93" fillId="0" borderId="14" xfId="0" applyFont="1" applyFill="1" applyBorder="1" applyAlignment="1">
      <alignment horizontal="center" vertical="center" wrapText="1" readingOrder="1"/>
    </xf>
    <xf numFmtId="0" fontId="93" fillId="0" borderId="22" xfId="0" applyFont="1" applyFill="1" applyBorder="1" applyAlignment="1">
      <alignment horizontal="center" vertical="center" wrapText="1" readingOrder="1"/>
    </xf>
    <xf numFmtId="0" fontId="93" fillId="0" borderId="17" xfId="0" applyFont="1" applyFill="1" applyBorder="1" applyAlignment="1">
      <alignment horizontal="center" vertical="center" wrapText="1" readingOrder="1"/>
    </xf>
    <xf numFmtId="0" fontId="93" fillId="0" borderId="28" xfId="0" applyFont="1" applyFill="1" applyBorder="1" applyAlignment="1">
      <alignment horizontal="center" vertical="center" wrapText="1" readingOrder="1"/>
    </xf>
    <xf numFmtId="0" fontId="113" fillId="0" borderId="22" xfId="0" applyFont="1" applyFill="1" applyBorder="1" applyAlignment="1">
      <alignment horizontal="center" vertical="center" wrapText="1" readingOrder="1"/>
    </xf>
    <xf numFmtId="0" fontId="113" fillId="0" borderId="28" xfId="0" applyFont="1" applyFill="1" applyBorder="1" applyAlignment="1">
      <alignment horizontal="center" vertical="center" wrapText="1" readingOrder="1"/>
    </xf>
    <xf numFmtId="0" fontId="113" fillId="0" borderId="17" xfId="0" applyFont="1" applyFill="1" applyBorder="1" applyAlignment="1">
      <alignment horizontal="center" vertical="center" wrapText="1" readingOrder="1"/>
    </xf>
    <xf numFmtId="0" fontId="93" fillId="0" borderId="37" xfId="0" applyFont="1" applyFill="1" applyBorder="1" applyAlignment="1">
      <alignment horizontal="center" vertical="center" wrapText="1" readingOrder="1"/>
    </xf>
    <xf numFmtId="0" fontId="93" fillId="0" borderId="43" xfId="0" applyFont="1" applyFill="1" applyBorder="1" applyAlignment="1">
      <alignment horizontal="center" vertical="center" wrapText="1" readingOrder="1"/>
    </xf>
    <xf numFmtId="0" fontId="93" fillId="0" borderId="16" xfId="0" applyFont="1" applyFill="1" applyBorder="1" applyAlignment="1">
      <alignment horizontal="center" vertical="center" wrapText="1" readingOrder="1"/>
    </xf>
    <xf numFmtId="0" fontId="93" fillId="0" borderId="44" xfId="0" applyFont="1" applyFill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93" fillId="0" borderId="19" xfId="0" applyFont="1" applyFill="1" applyBorder="1" applyAlignment="1">
      <alignment horizontal="center" vertical="center" wrapText="1" readingOrder="1"/>
    </xf>
    <xf numFmtId="0" fontId="93" fillId="0" borderId="20" xfId="0" applyFont="1" applyFill="1" applyBorder="1" applyAlignment="1">
      <alignment horizontal="center" vertical="center" wrapText="1" readingOrder="1"/>
    </xf>
    <xf numFmtId="0" fontId="93" fillId="0" borderId="18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2" fillId="0" borderId="19" xfId="0" applyFont="1" applyBorder="1" applyAlignment="1">
      <alignment horizontal="left" vertical="top" wrapText="1" readingOrder="1"/>
    </xf>
    <xf numFmtId="0" fontId="92" fillId="0" borderId="18" xfId="0" applyFont="1" applyBorder="1" applyAlignment="1">
      <alignment horizontal="left" vertical="top" wrapText="1" readingOrder="1"/>
    </xf>
    <xf numFmtId="0" fontId="92" fillId="0" borderId="14" xfId="0" applyFont="1" applyFill="1" applyBorder="1" applyAlignment="1">
      <alignment horizontal="left" vertical="center" wrapText="1" readingOrder="1"/>
    </xf>
    <xf numFmtId="0" fontId="98" fillId="0" borderId="0" xfId="0" applyFont="1" applyAlignment="1">
      <alignment horizontal="center"/>
    </xf>
    <xf numFmtId="0" fontId="98" fillId="0" borderId="21" xfId="0" applyFont="1" applyBorder="1" applyAlignment="1">
      <alignment horizontal="center"/>
    </xf>
    <xf numFmtId="0" fontId="92" fillId="0" borderId="22" xfId="0" applyFont="1" applyFill="1" applyBorder="1" applyAlignment="1">
      <alignment horizontal="center" vertical="center" wrapText="1" readingOrder="1"/>
    </xf>
    <xf numFmtId="0" fontId="92" fillId="0" borderId="17" xfId="0" applyFont="1" applyFill="1" applyBorder="1" applyAlignment="1">
      <alignment horizontal="center" vertical="center" wrapText="1" readingOrder="1"/>
    </xf>
    <xf numFmtId="191" fontId="92" fillId="0" borderId="14" xfId="0" applyNumberFormat="1" applyFont="1" applyFill="1" applyBorder="1" applyAlignment="1">
      <alignment horizontal="center" vertical="center" wrapText="1" readingOrder="1"/>
    </xf>
    <xf numFmtId="0" fontId="14" fillId="0" borderId="31" xfId="0" applyFont="1" applyFill="1" applyBorder="1" applyAlignment="1">
      <alignment vertical="top" wrapText="1"/>
    </xf>
    <xf numFmtId="0" fontId="14" fillId="0" borderId="31" xfId="0" applyFont="1" applyFill="1" applyBorder="1" applyAlignment="1">
      <alignment/>
    </xf>
    <xf numFmtId="0" fontId="14" fillId="0" borderId="31" xfId="0" applyFont="1" applyFill="1" applyBorder="1" applyAlignment="1" quotePrefix="1">
      <alignment wrapText="1"/>
    </xf>
    <xf numFmtId="0" fontId="14" fillId="0" borderId="31" xfId="0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/>
    </xf>
    <xf numFmtId="191" fontId="14" fillId="0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5" fillId="0" borderId="18" xfId="0" applyFont="1" applyBorder="1" applyAlignment="1">
      <alignment horizontal="center"/>
    </xf>
    <xf numFmtId="0" fontId="105" fillId="0" borderId="14" xfId="0" applyFont="1" applyBorder="1" applyAlignment="1">
      <alignment/>
    </xf>
    <xf numFmtId="0" fontId="105" fillId="0" borderId="17" xfId="0" applyFont="1" applyBorder="1" applyAlignment="1">
      <alignment/>
    </xf>
    <xf numFmtId="0" fontId="108" fillId="0" borderId="14" xfId="0" applyFont="1" applyBorder="1" applyAlignment="1">
      <alignment horizontal="center" vertical="top"/>
    </xf>
    <xf numFmtId="0" fontId="108" fillId="0" borderId="14" xfId="0" applyFont="1" applyBorder="1" applyAlignment="1">
      <alignment horizontal="center" vertical="top" wrapText="1"/>
    </xf>
    <xf numFmtId="0" fontId="108" fillId="0" borderId="14" xfId="0" applyFont="1" applyBorder="1" applyAlignment="1">
      <alignment horizontal="center" vertical="top"/>
    </xf>
    <xf numFmtId="0" fontId="108" fillId="0" borderId="14" xfId="0" applyFont="1" applyBorder="1" applyAlignment="1">
      <alignment horizontal="left" vertical="top"/>
    </xf>
    <xf numFmtId="3" fontId="108" fillId="0" borderId="14" xfId="0" applyNumberFormat="1" applyFont="1" applyBorder="1" applyAlignment="1">
      <alignment vertical="top"/>
    </xf>
    <xf numFmtId="2" fontId="108" fillId="0" borderId="14" xfId="0" applyNumberFormat="1" applyFont="1" applyBorder="1" applyAlignment="1">
      <alignment vertical="top"/>
    </xf>
    <xf numFmtId="0" fontId="108" fillId="0" borderId="14" xfId="0" applyFont="1" applyBorder="1" applyAlignment="1">
      <alignment/>
    </xf>
    <xf numFmtId="0" fontId="108" fillId="0" borderId="19" xfId="0" applyFont="1" applyBorder="1" applyAlignment="1">
      <alignment horizontal="center"/>
    </xf>
    <xf numFmtId="0" fontId="108" fillId="0" borderId="20" xfId="0" applyFont="1" applyBorder="1" applyAlignment="1">
      <alignment horizontal="center"/>
    </xf>
    <xf numFmtId="0" fontId="108" fillId="0" borderId="18" xfId="0" applyFont="1" applyBorder="1" applyAlignment="1">
      <alignment horizontal="center"/>
    </xf>
    <xf numFmtId="0" fontId="57" fillId="0" borderId="14" xfId="47" applyFont="1" applyFill="1" applyBorder="1" applyAlignment="1">
      <alignment horizontal="center" vertical="top"/>
      <protection/>
    </xf>
    <xf numFmtId="2" fontId="58" fillId="0" borderId="14" xfId="47" applyNumberFormat="1" applyFont="1" applyFill="1" applyBorder="1" applyAlignment="1">
      <alignment vertical="top"/>
      <protection/>
    </xf>
    <xf numFmtId="0" fontId="12" fillId="33" borderId="14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191" fontId="15" fillId="33" borderId="40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3" fontId="15" fillId="33" borderId="14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191" fontId="88" fillId="33" borderId="40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15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right"/>
    </xf>
    <xf numFmtId="0" fontId="15" fillId="33" borderId="19" xfId="0" applyFont="1" applyFill="1" applyBorder="1" applyAlignment="1">
      <alignment horizontal="right" wrapText="1"/>
    </xf>
    <xf numFmtId="0" fontId="15" fillId="33" borderId="18" xfId="0" applyFont="1" applyFill="1" applyBorder="1" applyAlignment="1">
      <alignment horizontal="right" wrapText="1"/>
    </xf>
    <xf numFmtId="0" fontId="10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right"/>
    </xf>
    <xf numFmtId="0" fontId="101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191" fontId="20" fillId="33" borderId="40" xfId="0" applyNumberFormat="1" applyFont="1" applyFill="1" applyBorder="1" applyAlignment="1">
      <alignment/>
    </xf>
    <xf numFmtId="0" fontId="57" fillId="33" borderId="14" xfId="48" applyFont="1" applyFill="1" applyBorder="1" applyAlignment="1">
      <alignment horizontal="right" vertical="center" wrapText="1"/>
      <protection/>
    </xf>
    <xf numFmtId="191" fontId="98" fillId="0" borderId="0" xfId="0" applyNumberFormat="1" applyFont="1" applyAlignment="1">
      <alignment/>
    </xf>
    <xf numFmtId="3" fontId="98" fillId="0" borderId="0" xfId="0" applyNumberFormat="1" applyFont="1" applyAlignment="1">
      <alignment/>
    </xf>
    <xf numFmtId="195" fontId="88" fillId="33" borderId="14" xfId="0" applyNumberFormat="1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195" fontId="0" fillId="0" borderId="0" xfId="0" applyNumberFormat="1" applyAlignment="1">
      <alignment/>
    </xf>
    <xf numFmtId="0" fontId="95" fillId="0" borderId="0" xfId="0" applyFont="1" applyAlignment="1">
      <alignment/>
    </xf>
    <xf numFmtId="0" fontId="81" fillId="36" borderId="0" xfId="0" applyFont="1" applyFill="1" applyAlignment="1">
      <alignment/>
    </xf>
    <xf numFmtId="0" fontId="114" fillId="36" borderId="0" xfId="0" applyFont="1" applyFill="1" applyAlignment="1">
      <alignment/>
    </xf>
    <xf numFmtId="0" fontId="114" fillId="33" borderId="0" xfId="0" applyFont="1" applyFill="1" applyAlignment="1">
      <alignment/>
    </xf>
    <xf numFmtId="0" fontId="105" fillId="0" borderId="45" xfId="0" applyFont="1" applyBorder="1" applyAlignment="1">
      <alignment/>
    </xf>
    <xf numFmtId="0" fontId="105" fillId="0" borderId="0" xfId="0" applyFont="1" applyBorder="1" applyAlignment="1">
      <alignment/>
    </xf>
    <xf numFmtId="0" fontId="105" fillId="0" borderId="44" xfId="0" applyFont="1" applyBorder="1" applyAlignment="1">
      <alignment horizontal="center"/>
    </xf>
    <xf numFmtId="0" fontId="105" fillId="0" borderId="18" xfId="0" applyFont="1" applyBorder="1" applyAlignment="1">
      <alignment/>
    </xf>
    <xf numFmtId="0" fontId="115" fillId="33" borderId="18" xfId="0" applyFont="1" applyFill="1" applyBorder="1" applyAlignment="1">
      <alignment/>
    </xf>
    <xf numFmtId="0" fontId="88" fillId="33" borderId="18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14" xfId="0" applyFont="1" applyFill="1" applyBorder="1" applyAlignment="1">
      <alignment horizontal="right"/>
    </xf>
    <xf numFmtId="197" fontId="15" fillId="33" borderId="14" xfId="0" applyNumberFormat="1" applyFont="1" applyFill="1" applyBorder="1" applyAlignment="1">
      <alignment horizontal="center"/>
    </xf>
    <xf numFmtId="197" fontId="88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195" fontId="88" fillId="0" borderId="0" xfId="33" applyNumberFormat="1" applyFont="1" applyAlignment="1">
      <alignment/>
    </xf>
    <xf numFmtId="1" fontId="87" fillId="0" borderId="14" xfId="0" applyNumberFormat="1" applyFont="1" applyBorder="1" applyAlignment="1">
      <alignment horizontal="center" vertical="center" wrapText="1" readingOrder="1"/>
    </xf>
    <xf numFmtId="3" fontId="87" fillId="0" borderId="14" xfId="0" applyNumberFormat="1" applyFont="1" applyBorder="1" applyAlignment="1">
      <alignment horizontal="center" vertical="center" wrapText="1" readingOrder="1"/>
    </xf>
    <xf numFmtId="1" fontId="87" fillId="0" borderId="14" xfId="0" applyNumberFormat="1" applyFont="1" applyBorder="1" applyAlignment="1">
      <alignment horizontal="center" vertical="top" wrapText="1" readingOrder="1"/>
    </xf>
    <xf numFmtId="3" fontId="87" fillId="0" borderId="14" xfId="0" applyNumberFormat="1" applyFont="1" applyBorder="1" applyAlignment="1">
      <alignment horizontal="center" vertical="top" wrapText="1" readingOrder="1"/>
    </xf>
    <xf numFmtId="0" fontId="104" fillId="33" borderId="14" xfId="0" applyFont="1" applyFill="1" applyBorder="1" applyAlignment="1">
      <alignment horizontal="center" vertical="top" wrapText="1" readingOrder="1"/>
    </xf>
    <xf numFmtId="0" fontId="104" fillId="33" borderId="14" xfId="0" applyFont="1" applyFill="1" applyBorder="1" applyAlignment="1">
      <alignment horizontal="left" vertical="top" wrapText="1" readingOrder="1"/>
    </xf>
    <xf numFmtId="0" fontId="97" fillId="33" borderId="14" xfId="0" applyFont="1" applyFill="1" applyBorder="1" applyAlignment="1">
      <alignment/>
    </xf>
    <xf numFmtId="195" fontId="88" fillId="33" borderId="14" xfId="33" applyNumberFormat="1" applyFont="1" applyFill="1" applyBorder="1" applyAlignment="1">
      <alignment/>
    </xf>
    <xf numFmtId="0" fontId="88" fillId="33" borderId="14" xfId="0" applyFont="1" applyFill="1" applyBorder="1" applyAlignment="1">
      <alignment horizontal="left" vertical="center"/>
    </xf>
    <xf numFmtId="0" fontId="88" fillId="33" borderId="14" xfId="0" applyFont="1" applyFill="1" applyBorder="1" applyAlignment="1">
      <alignment horizontal="left" vertical="top"/>
    </xf>
    <xf numFmtId="0" fontId="88" fillId="33" borderId="14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/>
    </xf>
    <xf numFmtId="0" fontId="88" fillId="33" borderId="14" xfId="0" applyFont="1" applyFill="1" applyBorder="1" applyAlignment="1">
      <alignment horizontal="left"/>
    </xf>
    <xf numFmtId="191" fontId="88" fillId="33" borderId="14" xfId="0" applyNumberFormat="1" applyFont="1" applyFill="1" applyBorder="1" applyAlignment="1">
      <alignment horizontal="center"/>
    </xf>
    <xf numFmtId="0" fontId="88" fillId="33" borderId="14" xfId="0" applyFont="1" applyFill="1" applyBorder="1" applyAlignment="1">
      <alignment horizontal="right" vertical="center"/>
    </xf>
    <xf numFmtId="195" fontId="88" fillId="33" borderId="14" xfId="33" applyNumberFormat="1" applyFont="1" applyFill="1" applyBorder="1" applyAlignment="1">
      <alignment horizontal="center" wrapText="1"/>
    </xf>
    <xf numFmtId="0" fontId="95" fillId="0" borderId="14" xfId="0" applyFont="1" applyBorder="1" applyAlignment="1">
      <alignment/>
    </xf>
    <xf numFmtId="211" fontId="88" fillId="33" borderId="40" xfId="0" applyNumberFormat="1" applyFont="1" applyFill="1" applyBorder="1" applyAlignment="1">
      <alignment horizontal="center" vertical="top"/>
    </xf>
    <xf numFmtId="1" fontId="88" fillId="33" borderId="14" xfId="0" applyNumberFormat="1" applyFont="1" applyFill="1" applyBorder="1" applyAlignment="1">
      <alignment horizontal="left" vertical="center"/>
    </xf>
    <xf numFmtId="0" fontId="88" fillId="33" borderId="14" xfId="0" applyFont="1" applyFill="1" applyBorder="1" applyAlignment="1">
      <alignment horizontal="center" vertical="top" wrapText="1"/>
    </xf>
    <xf numFmtId="0" fontId="88" fillId="33" borderId="14" xfId="0" applyFont="1" applyFill="1" applyBorder="1" applyAlignment="1">
      <alignment horizontal="right" wrapText="1"/>
    </xf>
    <xf numFmtId="3" fontId="88" fillId="33" borderId="14" xfId="0" applyNumberFormat="1" applyFont="1" applyFill="1" applyBorder="1" applyAlignment="1">
      <alignment horizontal="center"/>
    </xf>
    <xf numFmtId="0" fontId="88" fillId="33" borderId="19" xfId="0" applyFont="1" applyFill="1" applyBorder="1" applyAlignment="1">
      <alignment horizontal="left"/>
    </xf>
    <xf numFmtId="0" fontId="103" fillId="0" borderId="18" xfId="0" applyFont="1" applyBorder="1" applyAlignment="1">
      <alignment horizontal="center"/>
    </xf>
    <xf numFmtId="0" fontId="103" fillId="0" borderId="14" xfId="0" applyFont="1" applyBorder="1" applyAlignment="1">
      <alignment horizontal="left"/>
    </xf>
    <xf numFmtId="0" fontId="99" fillId="0" borderId="22" xfId="0" applyFont="1" applyBorder="1" applyAlignment="1">
      <alignment/>
    </xf>
    <xf numFmtId="0" fontId="17" fillId="0" borderId="22" xfId="0" applyFont="1" applyBorder="1" applyAlignment="1">
      <alignment horizontal="left"/>
    </xf>
    <xf numFmtId="191" fontId="89" fillId="33" borderId="14" xfId="0" applyNumberFormat="1" applyFont="1" applyFill="1" applyBorder="1" applyAlignment="1">
      <alignment/>
    </xf>
    <xf numFmtId="0" fontId="105" fillId="33" borderId="14" xfId="0" applyFont="1" applyFill="1" applyBorder="1" applyAlignment="1">
      <alignment/>
    </xf>
    <xf numFmtId="0" fontId="105" fillId="33" borderId="14" xfId="0" applyFont="1" applyFill="1" applyBorder="1" applyAlignment="1">
      <alignment horizontal="center"/>
    </xf>
    <xf numFmtId="194" fontId="88" fillId="33" borderId="14" xfId="0" applyNumberFormat="1" applyFont="1" applyFill="1" applyBorder="1" applyAlignment="1">
      <alignment/>
    </xf>
    <xf numFmtId="0" fontId="88" fillId="33" borderId="14" xfId="0" applyFont="1" applyFill="1" applyBorder="1" applyAlignment="1">
      <alignment horizontal="right"/>
    </xf>
    <xf numFmtId="0" fontId="116" fillId="0" borderId="0" xfId="0" applyFont="1" applyBorder="1" applyAlignment="1">
      <alignment horizontal="center" vertical="top"/>
    </xf>
    <xf numFmtId="3" fontId="57" fillId="0" borderId="14" xfId="47" applyNumberFormat="1" applyFont="1" applyFill="1" applyBorder="1" applyAlignment="1">
      <alignment vertical="top"/>
      <protection/>
    </xf>
    <xf numFmtId="0" fontId="9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14" xfId="38" applyFont="1" applyBorder="1" applyAlignment="1">
      <alignment wrapText="1"/>
      <protection/>
    </xf>
    <xf numFmtId="0" fontId="23" fillId="0" borderId="14" xfId="38" applyFont="1" applyBorder="1" applyAlignment="1">
      <alignment vertical="center" wrapText="1"/>
      <protection/>
    </xf>
    <xf numFmtId="0" fontId="23" fillId="0" borderId="14" xfId="38" applyFont="1" applyBorder="1" applyAlignment="1">
      <alignment horizontal="center" wrapText="1" shrinkToFit="1"/>
      <protection/>
    </xf>
    <xf numFmtId="0" fontId="14" fillId="0" borderId="14" xfId="38" applyFont="1" applyBorder="1" applyAlignment="1">
      <alignment horizontal="center" wrapText="1" shrinkToFit="1"/>
      <protection/>
    </xf>
    <xf numFmtId="0" fontId="56" fillId="0" borderId="14" xfId="38" applyFont="1" applyBorder="1" applyAlignment="1">
      <alignment horizontal="center" wrapText="1" shrinkToFit="1"/>
      <protection/>
    </xf>
    <xf numFmtId="0" fontId="23" fillId="0" borderId="14" xfId="38" applyFont="1" applyBorder="1" applyAlignment="1">
      <alignment vertical="top" wrapText="1"/>
      <protection/>
    </xf>
    <xf numFmtId="0" fontId="23" fillId="0" borderId="14" xfId="38" applyFont="1" applyBorder="1" applyAlignment="1">
      <alignment horizontal="center" wrapText="1"/>
      <protection/>
    </xf>
    <xf numFmtId="0" fontId="56" fillId="0" borderId="14" xfId="38" applyFont="1" applyBorder="1" applyAlignment="1">
      <alignment horizontal="center" wrapText="1"/>
      <protection/>
    </xf>
    <xf numFmtId="0" fontId="63" fillId="0" borderId="14" xfId="38" applyFont="1" applyBorder="1" applyAlignment="1">
      <alignment horizontal="center" wrapText="1"/>
      <protection/>
    </xf>
    <xf numFmtId="0" fontId="26" fillId="0" borderId="14" xfId="38" applyFont="1" applyBorder="1" applyAlignment="1">
      <alignment vertical="top" wrapText="1"/>
      <protection/>
    </xf>
    <xf numFmtId="0" fontId="23" fillId="0" borderId="14" xfId="38" applyFont="1" applyBorder="1" applyAlignment="1">
      <alignment horizontal="center" vertical="top" wrapText="1"/>
      <protection/>
    </xf>
    <xf numFmtId="0" fontId="26" fillId="0" borderId="14" xfId="38" applyFont="1" applyBorder="1" applyAlignment="1">
      <alignment horizontal="center" vertical="top" wrapText="1"/>
      <protection/>
    </xf>
    <xf numFmtId="0" fontId="11" fillId="0" borderId="14" xfId="38" applyFont="1" applyBorder="1" applyAlignment="1">
      <alignment horizontal="center" wrapText="1" shrinkToFit="1"/>
      <protection/>
    </xf>
    <xf numFmtId="0" fontId="11" fillId="0" borderId="22" xfId="38" applyFont="1" applyBorder="1" applyAlignment="1">
      <alignment wrapText="1" shrinkToFit="1"/>
      <protection/>
    </xf>
    <xf numFmtId="0" fontId="62" fillId="0" borderId="22" xfId="38" applyFont="1" applyBorder="1" applyAlignment="1">
      <alignment wrapText="1" shrinkToFit="1"/>
      <protection/>
    </xf>
    <xf numFmtId="43" fontId="11" fillId="0" borderId="22" xfId="35" applyFont="1" applyBorder="1" applyAlignment="1">
      <alignment horizontal="center" wrapText="1" shrinkToFit="1"/>
    </xf>
    <xf numFmtId="0" fontId="64" fillId="33" borderId="20" xfId="38" applyFont="1" applyFill="1" applyBorder="1" applyAlignment="1">
      <alignment horizontal="center"/>
      <protection/>
    </xf>
    <xf numFmtId="0" fontId="24" fillId="33" borderId="20" xfId="38" applyFont="1" applyFill="1" applyBorder="1">
      <alignment/>
      <protection/>
    </xf>
    <xf numFmtId="0" fontId="62" fillId="33" borderId="20" xfId="38" applyFont="1" applyFill="1" applyBorder="1">
      <alignment/>
      <protection/>
    </xf>
    <xf numFmtId="195" fontId="24" fillId="33" borderId="46" xfId="35" applyNumberFormat="1" applyFont="1" applyFill="1" applyBorder="1" applyAlignment="1">
      <alignment horizontal="center"/>
    </xf>
    <xf numFmtId="195" fontId="24" fillId="33" borderId="20" xfId="35" applyNumberFormat="1" applyFont="1" applyFill="1" applyBorder="1" applyAlignment="1">
      <alignment horizontal="center" wrapText="1"/>
    </xf>
    <xf numFmtId="195" fontId="24" fillId="33" borderId="20" xfId="35" applyNumberFormat="1" applyFont="1" applyFill="1" applyBorder="1" applyAlignment="1">
      <alignment horizontal="center"/>
    </xf>
    <xf numFmtId="191" fontId="24" fillId="33" borderId="46" xfId="35" applyNumberFormat="1" applyFont="1" applyFill="1" applyBorder="1" applyAlignment="1">
      <alignment horizontal="center"/>
    </xf>
    <xf numFmtId="43" fontId="24" fillId="33" borderId="20" xfId="35" applyFont="1" applyFill="1" applyBorder="1" applyAlignment="1">
      <alignment/>
    </xf>
    <xf numFmtId="0" fontId="24" fillId="33" borderId="20" xfId="38" applyFont="1" applyFill="1" applyBorder="1" applyAlignment="1">
      <alignment horizontal="right"/>
      <protection/>
    </xf>
    <xf numFmtId="0" fontId="23" fillId="0" borderId="22" xfId="38" applyFont="1" applyBorder="1" applyAlignment="1">
      <alignment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">
    <dxf>
      <font>
        <color indexed="9"/>
      </font>
      <fill>
        <patternFill>
          <fgColor indexed="9"/>
        </patternFill>
      </fill>
    </dxf>
    <dxf>
      <font>
        <color rgb="FFFFFFFF"/>
      </font>
      <fill>
        <patternFill>
          <f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7</xdr:col>
      <xdr:colOff>1000125</xdr:colOff>
      <xdr:row>0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91400" y="0"/>
          <a:ext cx="904875" cy="32385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13</xdr:col>
      <xdr:colOff>523875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91550" y="47625"/>
          <a:ext cx="1123950" cy="31432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13</xdr:col>
      <xdr:colOff>523875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81875" y="47625"/>
          <a:ext cx="1123950" cy="29527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47625</xdr:rowOff>
    </xdr:from>
    <xdr:to>
      <xdr:col>13</xdr:col>
      <xdr:colOff>523875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39025" y="47625"/>
          <a:ext cx="866775" cy="31432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13</xdr:col>
      <xdr:colOff>523875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39150" y="47625"/>
          <a:ext cx="1123950" cy="31432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13</xdr:col>
      <xdr:colOff>523875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47625"/>
          <a:ext cx="1123950" cy="29527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  <xdr:twoCellAnchor>
    <xdr:from>
      <xdr:col>11</xdr:col>
      <xdr:colOff>371475</xdr:colOff>
      <xdr:row>0</xdr:row>
      <xdr:rowOff>47625</xdr:rowOff>
    </xdr:from>
    <xdr:to>
      <xdr:col>13</xdr:col>
      <xdr:colOff>514350</xdr:colOff>
      <xdr:row>1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505825" y="47625"/>
          <a:ext cx="1114425" cy="29527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95250</xdr:rowOff>
    </xdr:from>
    <xdr:to>
      <xdr:col>12</xdr:col>
      <xdr:colOff>247650</xdr:colOff>
      <xdr:row>1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810375" y="95250"/>
          <a:ext cx="733425" cy="314325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66675</xdr:rowOff>
    </xdr:from>
    <xdr:to>
      <xdr:col>13</xdr:col>
      <xdr:colOff>38100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6675"/>
          <a:ext cx="1104900" cy="4572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แบบฟอร์มที่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="110" zoomScaleNormal="110" zoomScalePageLayoutView="0" workbookViewId="0" topLeftCell="A1">
      <selection activeCell="C6" sqref="C6"/>
    </sheetView>
  </sheetViews>
  <sheetFormatPr defaultColWidth="9.140625" defaultRowHeight="15"/>
  <cols>
    <col min="1" max="2" width="22.7109375" style="0" customWidth="1"/>
    <col min="3" max="3" width="25.28125" style="0" customWidth="1"/>
    <col min="4" max="4" width="21.140625" style="0" customWidth="1"/>
    <col min="5" max="8" width="6.00390625" style="0" customWidth="1"/>
    <col min="9" max="9" width="12.28125" style="18" customWidth="1"/>
    <col min="10" max="13" width="6.00390625" style="0" customWidth="1"/>
  </cols>
  <sheetData>
    <row r="1" spans="1:14" ht="19.5">
      <c r="A1" s="10" t="s">
        <v>0</v>
      </c>
      <c r="B1" s="10"/>
      <c r="C1" s="2"/>
      <c r="D1" s="2"/>
      <c r="E1" s="2"/>
      <c r="F1" s="2"/>
      <c r="G1" s="2"/>
      <c r="H1" s="2"/>
      <c r="I1" s="16"/>
      <c r="J1" s="2"/>
      <c r="K1" s="2"/>
      <c r="L1" s="2"/>
      <c r="M1" s="2"/>
      <c r="N1" s="2"/>
    </row>
    <row r="2" spans="1:14" ht="19.5">
      <c r="A2" s="495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19.5">
      <c r="A3" s="496" t="s">
        <v>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4" ht="64.5" customHeight="1">
      <c r="A4" s="497" t="s">
        <v>3</v>
      </c>
      <c r="B4" s="497" t="s">
        <v>83</v>
      </c>
      <c r="C4" s="497" t="s">
        <v>4</v>
      </c>
      <c r="D4" s="497" t="s">
        <v>5</v>
      </c>
      <c r="E4" s="499" t="s">
        <v>6</v>
      </c>
      <c r="F4" s="500"/>
      <c r="G4" s="500"/>
      <c r="H4" s="501"/>
      <c r="I4" s="22" t="s">
        <v>7</v>
      </c>
      <c r="J4" s="499" t="s">
        <v>8</v>
      </c>
      <c r="K4" s="500"/>
      <c r="L4" s="500"/>
      <c r="M4" s="500"/>
      <c r="N4" s="501"/>
    </row>
    <row r="5" spans="1:14" ht="32.25" customHeight="1">
      <c r="A5" s="498"/>
      <c r="B5" s="498"/>
      <c r="C5" s="498"/>
      <c r="D5" s="498"/>
      <c r="E5" s="14">
        <v>1</v>
      </c>
      <c r="F5" s="14">
        <v>2</v>
      </c>
      <c r="G5" s="14">
        <v>3</v>
      </c>
      <c r="H5" s="14">
        <v>4</v>
      </c>
      <c r="I5" s="3"/>
      <c r="J5" s="14">
        <v>1</v>
      </c>
      <c r="K5" s="14">
        <v>2</v>
      </c>
      <c r="L5" s="14">
        <v>3</v>
      </c>
      <c r="M5" s="14">
        <v>4</v>
      </c>
      <c r="N5" s="14" t="s">
        <v>9</v>
      </c>
    </row>
    <row r="6" spans="1:14" ht="85.5" customHeight="1">
      <c r="A6" s="5" t="s">
        <v>10</v>
      </c>
      <c r="B6" s="5"/>
      <c r="C6" s="19" t="s">
        <v>11</v>
      </c>
      <c r="D6" s="19" t="s">
        <v>12</v>
      </c>
      <c r="E6" s="15" t="s">
        <v>13</v>
      </c>
      <c r="F6" s="15" t="s">
        <v>13</v>
      </c>
      <c r="G6" s="15" t="s">
        <v>13</v>
      </c>
      <c r="H6" s="15" t="s">
        <v>13</v>
      </c>
      <c r="I6" s="17" t="s">
        <v>14</v>
      </c>
      <c r="J6" s="15"/>
      <c r="K6" s="15"/>
      <c r="L6" s="15"/>
      <c r="M6" s="15"/>
      <c r="N6" s="4"/>
    </row>
    <row r="7" spans="3:14" ht="74.25" customHeight="1">
      <c r="C7" s="20"/>
      <c r="D7" s="19" t="s">
        <v>15</v>
      </c>
      <c r="E7" s="15" t="s">
        <v>13</v>
      </c>
      <c r="F7" s="15" t="s">
        <v>13</v>
      </c>
      <c r="G7" s="15" t="s">
        <v>13</v>
      </c>
      <c r="H7" s="15" t="s">
        <v>13</v>
      </c>
      <c r="I7" s="17" t="s">
        <v>14</v>
      </c>
      <c r="J7" s="5"/>
      <c r="K7" s="5"/>
      <c r="L7" s="5"/>
      <c r="M7" s="5"/>
      <c r="N7" s="5"/>
    </row>
    <row r="8" spans="1:14" ht="69.75" customHeight="1">
      <c r="A8" s="5"/>
      <c r="B8" s="5"/>
      <c r="C8" s="5"/>
      <c r="D8" s="5" t="s">
        <v>16</v>
      </c>
      <c r="E8" s="15" t="s">
        <v>13</v>
      </c>
      <c r="F8" s="15" t="s">
        <v>13</v>
      </c>
      <c r="G8" s="15" t="s">
        <v>13</v>
      </c>
      <c r="H8" s="15" t="s">
        <v>13</v>
      </c>
      <c r="I8" s="17" t="s">
        <v>14</v>
      </c>
      <c r="J8" s="5"/>
      <c r="K8" s="5"/>
      <c r="L8" s="5"/>
      <c r="M8" s="5"/>
      <c r="N8" s="5"/>
    </row>
    <row r="9" spans="1:14" ht="53.25" customHeight="1">
      <c r="A9" s="5"/>
      <c r="B9" s="5"/>
      <c r="C9" s="5"/>
      <c r="D9" s="5" t="s">
        <v>17</v>
      </c>
      <c r="E9" s="15" t="s">
        <v>13</v>
      </c>
      <c r="F9" s="15" t="s">
        <v>13</v>
      </c>
      <c r="G9" s="15" t="s">
        <v>13</v>
      </c>
      <c r="H9" s="15" t="s">
        <v>13</v>
      </c>
      <c r="I9" s="17" t="s">
        <v>14</v>
      </c>
      <c r="J9" s="5"/>
      <c r="K9" s="5"/>
      <c r="L9" s="5"/>
      <c r="M9" s="5"/>
      <c r="N9" s="5"/>
    </row>
    <row r="10" spans="1:14" ht="69" customHeight="1">
      <c r="A10" s="5"/>
      <c r="B10" s="5"/>
      <c r="C10" s="5"/>
      <c r="D10" s="5" t="s">
        <v>18</v>
      </c>
      <c r="E10" s="15" t="s">
        <v>13</v>
      </c>
      <c r="F10" s="15" t="s">
        <v>13</v>
      </c>
      <c r="G10" s="15" t="s">
        <v>13</v>
      </c>
      <c r="H10" s="15" t="s">
        <v>13</v>
      </c>
      <c r="I10" s="17" t="s">
        <v>14</v>
      </c>
      <c r="J10" s="5"/>
      <c r="K10" s="5"/>
      <c r="L10" s="5"/>
      <c r="M10" s="5"/>
      <c r="N10" s="5"/>
    </row>
    <row r="11" spans="1:14" ht="62.25" customHeight="1">
      <c r="A11" s="11"/>
      <c r="B11" s="11"/>
      <c r="C11" s="6"/>
      <c r="D11" s="11" t="s">
        <v>19</v>
      </c>
      <c r="E11" s="15" t="s">
        <v>13</v>
      </c>
      <c r="F11" s="15" t="s">
        <v>13</v>
      </c>
      <c r="G11" s="15" t="s">
        <v>13</v>
      </c>
      <c r="H11" s="15" t="s">
        <v>13</v>
      </c>
      <c r="I11" s="17" t="s">
        <v>14</v>
      </c>
      <c r="J11" s="6"/>
      <c r="K11" s="6"/>
      <c r="L11" s="6"/>
      <c r="M11" s="6"/>
      <c r="N11" s="6"/>
    </row>
    <row r="12" spans="1:14" ht="19.5">
      <c r="A12" s="7"/>
      <c r="B12" s="7"/>
      <c r="C12" s="7"/>
      <c r="D12" s="7"/>
      <c r="E12" s="7"/>
      <c r="F12" s="7"/>
      <c r="G12" s="7"/>
      <c r="H12" s="8"/>
      <c r="I12" s="9" t="s">
        <v>9</v>
      </c>
      <c r="J12" s="9"/>
      <c r="K12" s="9"/>
      <c r="L12" s="9"/>
      <c r="M12" s="9"/>
      <c r="N12" s="9"/>
    </row>
    <row r="13" spans="1:14" ht="16.5">
      <c r="A13" s="503" t="s">
        <v>20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</row>
    <row r="14" spans="1:14" ht="39.75" customHeight="1">
      <c r="A14" s="504" t="s">
        <v>21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4" ht="15.75">
      <c r="A15" s="502" t="s">
        <v>22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</row>
    <row r="16" spans="1:2" ht="15.75">
      <c r="A16" s="1" t="s">
        <v>23</v>
      </c>
      <c r="B16" s="1"/>
    </row>
    <row r="17" spans="1:2" ht="15.75">
      <c r="A17" s="1" t="s">
        <v>24</v>
      </c>
      <c r="B17" s="1"/>
    </row>
  </sheetData>
  <sheetProtection/>
  <mergeCells count="11">
    <mergeCell ref="A15:N15"/>
    <mergeCell ref="A13:N13"/>
    <mergeCell ref="A14:N14"/>
    <mergeCell ref="A2:N2"/>
    <mergeCell ref="A3:N3"/>
    <mergeCell ref="A4:A5"/>
    <mergeCell ref="C4:C5"/>
    <mergeCell ref="D4:D5"/>
    <mergeCell ref="E4:H4"/>
    <mergeCell ref="J4:N4"/>
    <mergeCell ref="B4:B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0"/>
  <sheetViews>
    <sheetView zoomScale="75" zoomScaleNormal="75" zoomScalePageLayoutView="0" workbookViewId="0" topLeftCell="A1">
      <selection activeCell="A3" sqref="A3:N5"/>
    </sheetView>
  </sheetViews>
  <sheetFormatPr defaultColWidth="9.140625" defaultRowHeight="15"/>
  <cols>
    <col min="1" max="1" width="2.7109375" style="326" customWidth="1"/>
    <col min="2" max="2" width="11.7109375" style="243" customWidth="1"/>
    <col min="3" max="3" width="43.57421875" style="243" customWidth="1"/>
    <col min="4" max="4" width="5.8515625" style="243" customWidth="1"/>
    <col min="5" max="5" width="3.421875" style="243" customWidth="1"/>
    <col min="6" max="6" width="5.57421875" style="243" customWidth="1"/>
    <col min="7" max="7" width="10.140625" style="243" customWidth="1"/>
    <col min="8" max="8" width="5.140625" style="243" customWidth="1"/>
    <col min="9" max="9" width="4.8515625" style="243" customWidth="1"/>
    <col min="10" max="10" width="7.8515625" style="244" customWidth="1"/>
    <col min="11" max="11" width="4.140625" style="243" customWidth="1"/>
    <col min="12" max="12" width="4.421875" style="243" customWidth="1"/>
    <col min="13" max="13" width="5.8515625" style="243" customWidth="1"/>
    <col min="14" max="14" width="7.28125" style="243" customWidth="1"/>
    <col min="15" max="16384" width="9.140625" style="243" customWidth="1"/>
  </cols>
  <sheetData>
    <row r="1" ht="20.25">
      <c r="A1" s="241"/>
    </row>
    <row r="2" ht="23.25">
      <c r="A2" s="242"/>
    </row>
    <row r="3" spans="1:14" ht="44.25" customHeight="1">
      <c r="A3" s="514" t="s">
        <v>63</v>
      </c>
      <c r="B3" s="514" t="s">
        <v>64</v>
      </c>
      <c r="C3" s="514" t="s">
        <v>65</v>
      </c>
      <c r="D3" s="515" t="s">
        <v>66</v>
      </c>
      <c r="E3" s="514" t="s">
        <v>67</v>
      </c>
      <c r="F3" s="514"/>
      <c r="G3" s="514" t="s">
        <v>68</v>
      </c>
      <c r="H3" s="514" t="s">
        <v>69</v>
      </c>
      <c r="I3" s="514"/>
      <c r="J3" s="543" t="s">
        <v>70</v>
      </c>
      <c r="K3" s="514" t="s">
        <v>71</v>
      </c>
      <c r="L3" s="514"/>
      <c r="M3" s="514"/>
      <c r="N3" s="514" t="s">
        <v>72</v>
      </c>
    </row>
    <row r="4" spans="1:14" ht="30.75" customHeight="1">
      <c r="A4" s="514"/>
      <c r="B4" s="514"/>
      <c r="C4" s="514"/>
      <c r="D4" s="515"/>
      <c r="E4" s="514"/>
      <c r="F4" s="514"/>
      <c r="G4" s="514"/>
      <c r="H4" s="514"/>
      <c r="I4" s="514"/>
      <c r="J4" s="543"/>
      <c r="K4" s="514" t="s">
        <v>987</v>
      </c>
      <c r="L4" s="515" t="s">
        <v>988</v>
      </c>
      <c r="M4" s="516" t="s">
        <v>75</v>
      </c>
      <c r="N4" s="514"/>
    </row>
    <row r="5" spans="1:14" ht="56.25" customHeight="1">
      <c r="A5" s="514"/>
      <c r="B5" s="514"/>
      <c r="C5" s="514"/>
      <c r="D5" s="515"/>
      <c r="E5" s="440" t="s">
        <v>986</v>
      </c>
      <c r="F5" s="441" t="s">
        <v>77</v>
      </c>
      <c r="G5" s="514"/>
      <c r="H5" s="440" t="s">
        <v>985</v>
      </c>
      <c r="I5" s="440" t="s">
        <v>78</v>
      </c>
      <c r="J5" s="543"/>
      <c r="K5" s="514"/>
      <c r="L5" s="515"/>
      <c r="M5" s="517"/>
      <c r="N5" s="514"/>
    </row>
    <row r="6" spans="1:14" s="409" customFormat="1" ht="20.25">
      <c r="A6" s="427">
        <v>1</v>
      </c>
      <c r="B6" s="428" t="s">
        <v>761</v>
      </c>
      <c r="C6" s="397"/>
      <c r="D6" s="397"/>
      <c r="E6" s="396"/>
      <c r="F6" s="396"/>
      <c r="G6" s="429"/>
      <c r="H6" s="396"/>
      <c r="I6" s="396"/>
      <c r="J6" s="430"/>
      <c r="K6" s="396"/>
      <c r="L6" s="396"/>
      <c r="M6" s="396"/>
      <c r="N6" s="397" t="s">
        <v>672</v>
      </c>
    </row>
    <row r="7" spans="1:14" s="201" customFormat="1" ht="18.75">
      <c r="A7" s="245"/>
      <c r="B7" s="289" t="s">
        <v>762</v>
      </c>
      <c r="D7" s="197"/>
      <c r="E7" s="196"/>
      <c r="F7" s="196"/>
      <c r="G7" s="199"/>
      <c r="H7" s="196"/>
      <c r="I7" s="196"/>
      <c r="J7" s="247"/>
      <c r="K7" s="196"/>
      <c r="L7" s="196"/>
      <c r="M7" s="196"/>
      <c r="N7" s="197"/>
    </row>
    <row r="8" spans="1:14" s="201" customFormat="1" ht="37.5">
      <c r="A8" s="245"/>
      <c r="B8" s="246"/>
      <c r="C8" s="209" t="s">
        <v>763</v>
      </c>
      <c r="D8" s="199" t="s">
        <v>111</v>
      </c>
      <c r="E8" s="199">
        <v>3</v>
      </c>
      <c r="F8" s="199" t="s">
        <v>349</v>
      </c>
      <c r="G8" s="199">
        <f>3*60</f>
        <v>180</v>
      </c>
      <c r="H8" s="199">
        <v>2</v>
      </c>
      <c r="I8" s="196" t="s">
        <v>111</v>
      </c>
      <c r="J8" s="248">
        <f aca="true" t="shared" si="0" ref="J8:J23">G8*H8/82800</f>
        <v>0.004347826086956522</v>
      </c>
      <c r="K8" s="196"/>
      <c r="L8" s="196"/>
      <c r="M8" s="196"/>
      <c r="N8" s="197"/>
    </row>
    <row r="9" spans="1:14" s="201" customFormat="1" ht="18.75">
      <c r="A9" s="245"/>
      <c r="B9" s="246"/>
      <c r="C9" s="214" t="s">
        <v>764</v>
      </c>
      <c r="D9" s="197" t="s">
        <v>111</v>
      </c>
      <c r="E9" s="196">
        <v>1</v>
      </c>
      <c r="F9" s="196" t="s">
        <v>87</v>
      </c>
      <c r="G9" s="199">
        <v>360</v>
      </c>
      <c r="H9" s="196">
        <v>2</v>
      </c>
      <c r="I9" s="197" t="s">
        <v>111</v>
      </c>
      <c r="J9" s="248">
        <f t="shared" si="0"/>
        <v>0.008695652173913044</v>
      </c>
      <c r="K9" s="196"/>
      <c r="L9" s="196"/>
      <c r="M9" s="196"/>
      <c r="N9" s="197"/>
    </row>
    <row r="10" spans="1:14" s="201" customFormat="1" ht="18.75">
      <c r="A10" s="245"/>
      <c r="B10" s="246"/>
      <c r="C10" s="214" t="s">
        <v>765</v>
      </c>
      <c r="D10" s="197" t="s">
        <v>769</v>
      </c>
      <c r="E10" s="196">
        <v>1</v>
      </c>
      <c r="F10" s="196" t="s">
        <v>87</v>
      </c>
      <c r="G10" s="199">
        <v>360</v>
      </c>
      <c r="H10" s="196">
        <v>2</v>
      </c>
      <c r="I10" s="197" t="s">
        <v>769</v>
      </c>
      <c r="J10" s="248">
        <f t="shared" si="0"/>
        <v>0.008695652173913044</v>
      </c>
      <c r="K10" s="196"/>
      <c r="L10" s="196"/>
      <c r="M10" s="196"/>
      <c r="N10" s="197"/>
    </row>
    <row r="11" spans="1:14" s="201" customFormat="1" ht="18.75">
      <c r="A11" s="245"/>
      <c r="B11" s="246"/>
      <c r="C11" s="214" t="s">
        <v>766</v>
      </c>
      <c r="D11" s="197" t="s">
        <v>111</v>
      </c>
      <c r="E11" s="196">
        <v>2</v>
      </c>
      <c r="F11" s="196" t="s">
        <v>87</v>
      </c>
      <c r="G11" s="199">
        <f>360*2</f>
        <v>720</v>
      </c>
      <c r="H11" s="196">
        <v>2</v>
      </c>
      <c r="I11" s="197" t="s">
        <v>111</v>
      </c>
      <c r="J11" s="248">
        <f t="shared" si="0"/>
        <v>0.017391304347826087</v>
      </c>
      <c r="K11" s="196"/>
      <c r="L11" s="196"/>
      <c r="M11" s="196"/>
      <c r="N11" s="197"/>
    </row>
    <row r="12" spans="1:14" s="201" customFormat="1" ht="18.75">
      <c r="A12" s="245"/>
      <c r="B12" s="246"/>
      <c r="C12" s="214" t="s">
        <v>767</v>
      </c>
      <c r="D12" s="197" t="s">
        <v>111</v>
      </c>
      <c r="E12" s="196">
        <v>2</v>
      </c>
      <c r="F12" s="196" t="s">
        <v>87</v>
      </c>
      <c r="G12" s="199">
        <f>360*2</f>
        <v>720</v>
      </c>
      <c r="H12" s="196">
        <v>8</v>
      </c>
      <c r="I12" s="197" t="s">
        <v>111</v>
      </c>
      <c r="J12" s="248">
        <f t="shared" si="0"/>
        <v>0.06956521739130435</v>
      </c>
      <c r="K12" s="196"/>
      <c r="L12" s="196"/>
      <c r="M12" s="196"/>
      <c r="N12" s="197"/>
    </row>
    <row r="13" spans="1:14" s="201" customFormat="1" ht="18.75">
      <c r="A13" s="245"/>
      <c r="B13" s="246"/>
      <c r="C13" s="214" t="s">
        <v>768</v>
      </c>
      <c r="D13" s="197" t="s">
        <v>111</v>
      </c>
      <c r="E13" s="196">
        <v>3</v>
      </c>
      <c r="F13" s="196" t="s">
        <v>87</v>
      </c>
      <c r="G13" s="199">
        <f>360*3</f>
        <v>1080</v>
      </c>
      <c r="H13" s="196">
        <v>8</v>
      </c>
      <c r="I13" s="197" t="s">
        <v>111</v>
      </c>
      <c r="J13" s="248">
        <f t="shared" si="0"/>
        <v>0.10434782608695652</v>
      </c>
      <c r="K13" s="196"/>
      <c r="L13" s="196"/>
      <c r="M13" s="196"/>
      <c r="N13" s="197"/>
    </row>
    <row r="14" spans="1:14" s="201" customFormat="1" ht="18.75">
      <c r="A14" s="245"/>
      <c r="B14" s="289" t="s">
        <v>770</v>
      </c>
      <c r="D14" s="197"/>
      <c r="E14" s="196"/>
      <c r="F14" s="196"/>
      <c r="G14" s="199"/>
      <c r="H14" s="196"/>
      <c r="I14" s="196"/>
      <c r="J14" s="247"/>
      <c r="K14" s="196"/>
      <c r="L14" s="196"/>
      <c r="M14" s="196"/>
      <c r="N14" s="197"/>
    </row>
    <row r="15" spans="1:14" s="180" customFormat="1" ht="37.5">
      <c r="A15" s="214"/>
      <c r="B15" s="198"/>
      <c r="C15" s="209" t="s">
        <v>771</v>
      </c>
      <c r="D15" s="196" t="s">
        <v>111</v>
      </c>
      <c r="E15" s="196">
        <v>3</v>
      </c>
      <c r="F15" s="196" t="s">
        <v>87</v>
      </c>
      <c r="G15" s="199">
        <f>360*3</f>
        <v>1080</v>
      </c>
      <c r="H15" s="196">
        <v>1</v>
      </c>
      <c r="I15" s="196" t="s">
        <v>111</v>
      </c>
      <c r="J15" s="248">
        <f t="shared" si="0"/>
        <v>0.013043478260869565</v>
      </c>
      <c r="K15" s="271"/>
      <c r="L15" s="271"/>
      <c r="M15" s="271"/>
      <c r="N15" s="214"/>
    </row>
    <row r="16" spans="1:14" s="180" customFormat="1" ht="18.75">
      <c r="A16" s="214"/>
      <c r="B16" s="198"/>
      <c r="C16" s="209" t="s">
        <v>772</v>
      </c>
      <c r="D16" s="197" t="s">
        <v>111</v>
      </c>
      <c r="E16" s="196">
        <v>3</v>
      </c>
      <c r="F16" s="196" t="s">
        <v>87</v>
      </c>
      <c r="G16" s="199">
        <f>360*3</f>
        <v>1080</v>
      </c>
      <c r="H16" s="196">
        <v>1</v>
      </c>
      <c r="I16" s="197" t="s">
        <v>111</v>
      </c>
      <c r="J16" s="248">
        <f t="shared" si="0"/>
        <v>0.013043478260869565</v>
      </c>
      <c r="K16" s="271"/>
      <c r="L16" s="271"/>
      <c r="M16" s="271"/>
      <c r="N16" s="214"/>
    </row>
    <row r="17" spans="1:14" s="180" customFormat="1" ht="18.75">
      <c r="A17" s="214"/>
      <c r="B17" s="198"/>
      <c r="C17" s="209" t="s">
        <v>773</v>
      </c>
      <c r="D17" s="197"/>
      <c r="E17" s="196"/>
      <c r="F17" s="196"/>
      <c r="G17" s="199"/>
      <c r="H17" s="196"/>
      <c r="I17" s="197"/>
      <c r="J17" s="248"/>
      <c r="K17" s="271"/>
      <c r="L17" s="271"/>
      <c r="M17" s="271"/>
      <c r="N17" s="214"/>
    </row>
    <row r="18" spans="1:14" s="180" customFormat="1" ht="18.75">
      <c r="A18" s="214"/>
      <c r="B18" s="198"/>
      <c r="C18" s="214" t="s">
        <v>774</v>
      </c>
      <c r="D18" s="197" t="s">
        <v>111</v>
      </c>
      <c r="E18" s="196">
        <v>3</v>
      </c>
      <c r="F18" s="196" t="s">
        <v>87</v>
      </c>
      <c r="G18" s="199">
        <f>360*3</f>
        <v>1080</v>
      </c>
      <c r="H18" s="196">
        <v>1</v>
      </c>
      <c r="I18" s="197" t="s">
        <v>111</v>
      </c>
      <c r="J18" s="248">
        <f t="shared" si="0"/>
        <v>0.013043478260869565</v>
      </c>
      <c r="K18" s="271"/>
      <c r="L18" s="271"/>
      <c r="M18" s="271"/>
      <c r="N18" s="214"/>
    </row>
    <row r="19" spans="1:14" s="180" customFormat="1" ht="18.75">
      <c r="A19" s="214"/>
      <c r="B19" s="198"/>
      <c r="C19" s="214" t="s">
        <v>775</v>
      </c>
      <c r="D19" s="197" t="s">
        <v>111</v>
      </c>
      <c r="E19" s="196">
        <v>2</v>
      </c>
      <c r="F19" s="196" t="s">
        <v>87</v>
      </c>
      <c r="G19" s="199">
        <f>360*2</f>
        <v>720</v>
      </c>
      <c r="H19" s="196">
        <v>1</v>
      </c>
      <c r="I19" s="197" t="s">
        <v>111</v>
      </c>
      <c r="J19" s="248">
        <f t="shared" si="0"/>
        <v>0.008695652173913044</v>
      </c>
      <c r="K19" s="271"/>
      <c r="L19" s="271"/>
      <c r="M19" s="271"/>
      <c r="N19" s="214"/>
    </row>
    <row r="20" spans="1:14" s="180" customFormat="1" ht="18.75">
      <c r="A20" s="214"/>
      <c r="B20" s="198"/>
      <c r="C20" s="214" t="s">
        <v>776</v>
      </c>
      <c r="D20" s="197" t="s">
        <v>111</v>
      </c>
      <c r="E20" s="196">
        <v>2</v>
      </c>
      <c r="F20" s="196" t="s">
        <v>87</v>
      </c>
      <c r="G20" s="199">
        <f>360*2</f>
        <v>720</v>
      </c>
      <c r="H20" s="196">
        <v>1</v>
      </c>
      <c r="I20" s="197" t="s">
        <v>111</v>
      </c>
      <c r="J20" s="248">
        <f t="shared" si="0"/>
        <v>0.008695652173913044</v>
      </c>
      <c r="K20" s="271"/>
      <c r="L20" s="271"/>
      <c r="M20" s="271"/>
      <c r="N20" s="214"/>
    </row>
    <row r="21" spans="1:14" s="180" customFormat="1" ht="37.5">
      <c r="A21" s="214"/>
      <c r="B21" s="198"/>
      <c r="C21" s="209" t="s">
        <v>969</v>
      </c>
      <c r="D21" s="196" t="s">
        <v>201</v>
      </c>
      <c r="E21" s="196">
        <v>30</v>
      </c>
      <c r="F21" s="196" t="s">
        <v>131</v>
      </c>
      <c r="G21" s="199">
        <v>30</v>
      </c>
      <c r="H21" s="196">
        <v>80</v>
      </c>
      <c r="I21" s="196" t="s">
        <v>201</v>
      </c>
      <c r="J21" s="248">
        <f t="shared" si="0"/>
        <v>0.028985507246376812</v>
      </c>
      <c r="K21" s="271"/>
      <c r="L21" s="271"/>
      <c r="M21" s="271"/>
      <c r="N21" s="214"/>
    </row>
    <row r="22" spans="1:14" s="180" customFormat="1" ht="18.75">
      <c r="A22" s="214"/>
      <c r="B22" s="198"/>
      <c r="C22" s="214" t="s">
        <v>970</v>
      </c>
      <c r="D22" s="197" t="s">
        <v>111</v>
      </c>
      <c r="E22" s="196">
        <v>1</v>
      </c>
      <c r="F22" s="196" t="s">
        <v>87</v>
      </c>
      <c r="G22" s="199">
        <v>360</v>
      </c>
      <c r="H22" s="196">
        <v>1</v>
      </c>
      <c r="I22" s="197" t="s">
        <v>111</v>
      </c>
      <c r="J22" s="248">
        <f t="shared" si="0"/>
        <v>0.004347826086956522</v>
      </c>
      <c r="K22" s="271"/>
      <c r="L22" s="271"/>
      <c r="M22" s="271"/>
      <c r="N22" s="214"/>
    </row>
    <row r="23" spans="1:14" s="180" customFormat="1" ht="18.75">
      <c r="A23" s="214"/>
      <c r="B23" s="198"/>
      <c r="C23" s="214" t="s">
        <v>777</v>
      </c>
      <c r="D23" s="197" t="s">
        <v>111</v>
      </c>
      <c r="E23" s="196">
        <v>1</v>
      </c>
      <c r="F23" s="196" t="s">
        <v>349</v>
      </c>
      <c r="G23" s="199">
        <v>60</v>
      </c>
      <c r="H23" s="271">
        <v>1</v>
      </c>
      <c r="I23" s="197" t="s">
        <v>111</v>
      </c>
      <c r="J23" s="248">
        <f t="shared" si="0"/>
        <v>0.0007246376811594203</v>
      </c>
      <c r="K23" s="271"/>
      <c r="L23" s="271"/>
      <c r="M23" s="271"/>
      <c r="N23" s="214"/>
    </row>
    <row r="24" spans="1:14" s="180" customFormat="1" ht="20.25">
      <c r="A24" s="628"/>
      <c r="B24" s="629"/>
      <c r="C24" s="634" t="s">
        <v>221</v>
      </c>
      <c r="D24" s="630"/>
      <c r="E24" s="631"/>
      <c r="F24" s="631"/>
      <c r="G24" s="635">
        <f>SUM(G8:G23)</f>
        <v>8550</v>
      </c>
      <c r="H24" s="632"/>
      <c r="I24" s="630"/>
      <c r="J24" s="633">
        <f>SUM(J8:J23)</f>
        <v>0.3036231884057971</v>
      </c>
      <c r="K24" s="632"/>
      <c r="L24" s="632"/>
      <c r="M24" s="632"/>
      <c r="N24" s="628"/>
    </row>
    <row r="25" spans="1:14" s="409" customFormat="1" ht="20.25">
      <c r="A25" s="426">
        <v>2</v>
      </c>
      <c r="B25" s="124" t="s">
        <v>759</v>
      </c>
      <c r="D25" s="396"/>
      <c r="E25" s="396"/>
      <c r="F25" s="396"/>
      <c r="G25" s="396"/>
      <c r="H25" s="396"/>
      <c r="I25" s="396"/>
      <c r="J25" s="422"/>
      <c r="K25" s="396"/>
      <c r="L25" s="396"/>
      <c r="M25" s="396"/>
      <c r="N25" s="179"/>
    </row>
    <row r="26" spans="1:14" s="201" customFormat="1" ht="18.75">
      <c r="A26" s="196"/>
      <c r="B26" s="123"/>
      <c r="C26" s="85" t="s">
        <v>673</v>
      </c>
      <c r="D26" s="196" t="s">
        <v>111</v>
      </c>
      <c r="E26" s="196">
        <v>10</v>
      </c>
      <c r="F26" s="196" t="s">
        <v>668</v>
      </c>
      <c r="G26" s="196">
        <f>10*60</f>
        <v>600</v>
      </c>
      <c r="H26" s="196">
        <v>8</v>
      </c>
      <c r="I26" s="196" t="s">
        <v>111</v>
      </c>
      <c r="J26" s="253">
        <f>G26*H26/82800</f>
        <v>0.057971014492753624</v>
      </c>
      <c r="K26" s="196"/>
      <c r="L26" s="196"/>
      <c r="M26" s="196"/>
      <c r="N26" s="85"/>
    </row>
    <row r="27" spans="1:14" s="201" customFormat="1" ht="18.75">
      <c r="A27" s="196"/>
      <c r="B27" s="123"/>
      <c r="C27" s="85" t="s">
        <v>674</v>
      </c>
      <c r="D27" s="196"/>
      <c r="E27" s="196"/>
      <c r="F27" s="196"/>
      <c r="G27" s="196"/>
      <c r="H27" s="196"/>
      <c r="I27" s="196"/>
      <c r="J27" s="253"/>
      <c r="K27" s="196"/>
      <c r="L27" s="196"/>
      <c r="M27" s="196"/>
      <c r="N27" s="85"/>
    </row>
    <row r="28" spans="1:14" s="201" customFormat="1" ht="18.75">
      <c r="A28" s="196"/>
      <c r="B28" s="123"/>
      <c r="C28" s="85" t="s">
        <v>779</v>
      </c>
      <c r="D28" s="196" t="s">
        <v>111</v>
      </c>
      <c r="E28" s="196">
        <v>3</v>
      </c>
      <c r="F28" s="196" t="s">
        <v>87</v>
      </c>
      <c r="G28" s="196">
        <f>360*3</f>
        <v>1080</v>
      </c>
      <c r="H28" s="196">
        <v>1</v>
      </c>
      <c r="I28" s="196" t="s">
        <v>111</v>
      </c>
      <c r="J28" s="253">
        <f>G28*H28/82800</f>
        <v>0.013043478260869565</v>
      </c>
      <c r="K28" s="196"/>
      <c r="L28" s="196"/>
      <c r="M28" s="196"/>
      <c r="N28" s="85"/>
    </row>
    <row r="29" spans="1:14" s="201" customFormat="1" ht="18.75">
      <c r="A29" s="196"/>
      <c r="B29" s="123"/>
      <c r="C29" s="85" t="s">
        <v>780</v>
      </c>
      <c r="D29" s="196" t="s">
        <v>220</v>
      </c>
      <c r="E29" s="196">
        <v>1</v>
      </c>
      <c r="F29" s="196" t="s">
        <v>668</v>
      </c>
      <c r="G29" s="196">
        <v>60</v>
      </c>
      <c r="H29" s="196">
        <v>20</v>
      </c>
      <c r="I29" s="196" t="s">
        <v>220</v>
      </c>
      <c r="J29" s="253">
        <f>G29*H29/82800</f>
        <v>0.014492753623188406</v>
      </c>
      <c r="K29" s="196"/>
      <c r="L29" s="196"/>
      <c r="M29" s="196"/>
      <c r="N29" s="85"/>
    </row>
    <row r="30" spans="1:14" s="201" customFormat="1" ht="18.75">
      <c r="A30" s="196"/>
      <c r="B30" s="123"/>
      <c r="C30" s="85" t="s">
        <v>778</v>
      </c>
      <c r="D30" s="85"/>
      <c r="E30" s="196"/>
      <c r="F30" s="196"/>
      <c r="G30" s="196"/>
      <c r="H30" s="196"/>
      <c r="I30" s="196"/>
      <c r="J30" s="248"/>
      <c r="K30" s="196"/>
      <c r="L30" s="196"/>
      <c r="M30" s="196"/>
      <c r="N30" s="85"/>
    </row>
    <row r="31" spans="1:14" s="256" customFormat="1" ht="18.75">
      <c r="A31" s="93"/>
      <c r="B31" s="254"/>
      <c r="C31" s="255" t="s">
        <v>971</v>
      </c>
      <c r="D31" s="93" t="s">
        <v>111</v>
      </c>
      <c r="E31" s="93">
        <v>30</v>
      </c>
      <c r="F31" s="93" t="s">
        <v>131</v>
      </c>
      <c r="G31" s="93">
        <v>30</v>
      </c>
      <c r="H31" s="93">
        <v>50</v>
      </c>
      <c r="I31" s="93" t="s">
        <v>111</v>
      </c>
      <c r="J31" s="251">
        <f>G31*H31/82800</f>
        <v>0.018115942028985508</v>
      </c>
      <c r="K31" s="93"/>
      <c r="L31" s="93"/>
      <c r="M31" s="93"/>
      <c r="N31" s="255"/>
    </row>
    <row r="32" spans="1:14" s="256" customFormat="1" ht="18.75">
      <c r="A32" s="93"/>
      <c r="B32" s="254"/>
      <c r="C32" s="255" t="s">
        <v>675</v>
      </c>
      <c r="D32" s="255"/>
      <c r="E32" s="93"/>
      <c r="F32" s="93"/>
      <c r="G32" s="93"/>
      <c r="H32" s="93"/>
      <c r="I32" s="93"/>
      <c r="J32" s="251"/>
      <c r="K32" s="93"/>
      <c r="L32" s="93"/>
      <c r="M32" s="93"/>
      <c r="N32" s="255"/>
    </row>
    <row r="33" spans="1:14" s="256" customFormat="1" ht="18.75">
      <c r="A33" s="93"/>
      <c r="B33" s="254"/>
      <c r="C33" s="255" t="s">
        <v>781</v>
      </c>
      <c r="D33" s="93" t="s">
        <v>111</v>
      </c>
      <c r="E33" s="93">
        <v>2</v>
      </c>
      <c r="F33" s="93" t="s">
        <v>668</v>
      </c>
      <c r="G33" s="93">
        <f>E33*60</f>
        <v>120</v>
      </c>
      <c r="H33" s="93">
        <v>50</v>
      </c>
      <c r="I33" s="93" t="s">
        <v>111</v>
      </c>
      <c r="J33" s="251">
        <f>G33*H33/82800</f>
        <v>0.07246376811594203</v>
      </c>
      <c r="K33" s="93"/>
      <c r="L33" s="93"/>
      <c r="M33" s="93"/>
      <c r="N33" s="255"/>
    </row>
    <row r="34" spans="1:14" s="256" customFormat="1" ht="18.75">
      <c r="A34" s="93"/>
      <c r="B34" s="254"/>
      <c r="C34" s="255" t="s">
        <v>676</v>
      </c>
      <c r="D34" s="93"/>
      <c r="E34" s="93"/>
      <c r="F34" s="93"/>
      <c r="G34" s="93"/>
      <c r="H34" s="93"/>
      <c r="I34" s="93"/>
      <c r="J34" s="251"/>
      <c r="K34" s="93"/>
      <c r="L34" s="93"/>
      <c r="M34" s="93"/>
      <c r="N34" s="255"/>
    </row>
    <row r="35" spans="1:14" s="256" customFormat="1" ht="18.75">
      <c r="A35" s="93"/>
      <c r="B35" s="255"/>
      <c r="C35" s="255" t="s">
        <v>972</v>
      </c>
      <c r="D35" s="93" t="s">
        <v>111</v>
      </c>
      <c r="E35" s="93">
        <v>2</v>
      </c>
      <c r="F35" s="93" t="s">
        <v>87</v>
      </c>
      <c r="G35" s="93">
        <f>360*2</f>
        <v>720</v>
      </c>
      <c r="H35" s="93">
        <v>1</v>
      </c>
      <c r="I35" s="93" t="s">
        <v>111</v>
      </c>
      <c r="J35" s="251">
        <f>G35*H35/82800</f>
        <v>0.008695652173913044</v>
      </c>
      <c r="K35" s="93"/>
      <c r="L35" s="93"/>
      <c r="M35" s="93"/>
      <c r="N35" s="255"/>
    </row>
    <row r="36" spans="1:14" s="256" customFormat="1" ht="18.75">
      <c r="A36" s="93"/>
      <c r="B36" s="255"/>
      <c r="C36" s="255" t="s">
        <v>782</v>
      </c>
      <c r="D36" s="93" t="s">
        <v>111</v>
      </c>
      <c r="E36" s="93">
        <v>5</v>
      </c>
      <c r="F36" s="93" t="s">
        <v>87</v>
      </c>
      <c r="G36" s="93">
        <f>360*5</f>
        <v>1800</v>
      </c>
      <c r="H36" s="93">
        <v>1</v>
      </c>
      <c r="I36" s="93" t="s">
        <v>111</v>
      </c>
      <c r="J36" s="251">
        <f>G36*H36/82800</f>
        <v>0.021739130434782608</v>
      </c>
      <c r="K36" s="93"/>
      <c r="L36" s="93"/>
      <c r="M36" s="93"/>
      <c r="N36" s="255"/>
    </row>
    <row r="37" spans="1:14" s="256" customFormat="1" ht="18.75">
      <c r="A37" s="93"/>
      <c r="B37" s="255"/>
      <c r="C37" s="255" t="s">
        <v>677</v>
      </c>
      <c r="D37" s="255"/>
      <c r="E37" s="93"/>
      <c r="F37" s="93"/>
      <c r="G37" s="93"/>
      <c r="H37" s="93"/>
      <c r="I37" s="93"/>
      <c r="J37" s="251"/>
      <c r="K37" s="93"/>
      <c r="L37" s="93"/>
      <c r="M37" s="93"/>
      <c r="N37" s="255"/>
    </row>
    <row r="38" spans="1:14" s="256" customFormat="1" ht="18.75">
      <c r="A38" s="93"/>
      <c r="B38" s="255"/>
      <c r="C38" s="255" t="s">
        <v>783</v>
      </c>
      <c r="D38" s="93" t="s">
        <v>111</v>
      </c>
      <c r="E38" s="93">
        <v>1</v>
      </c>
      <c r="F38" s="93" t="s">
        <v>87</v>
      </c>
      <c r="G38" s="93">
        <v>360</v>
      </c>
      <c r="H38" s="93">
        <v>2</v>
      </c>
      <c r="I38" s="93" t="s">
        <v>111</v>
      </c>
      <c r="J38" s="251">
        <f>G38*H38/82800</f>
        <v>0.008695652173913044</v>
      </c>
      <c r="K38" s="93"/>
      <c r="L38" s="93"/>
      <c r="M38" s="93"/>
      <c r="N38" s="255"/>
    </row>
    <row r="39" spans="1:14" s="409" customFormat="1" ht="23.25">
      <c r="A39" s="439">
        <v>3</v>
      </c>
      <c r="B39" s="156" t="s">
        <v>760</v>
      </c>
      <c r="D39" s="179"/>
      <c r="E39" s="396"/>
      <c r="F39" s="396"/>
      <c r="G39" s="424"/>
      <c r="H39" s="396"/>
      <c r="I39" s="396"/>
      <c r="J39" s="425"/>
      <c r="K39" s="396"/>
      <c r="L39" s="396"/>
      <c r="M39" s="396"/>
      <c r="N39" s="179"/>
    </row>
    <row r="40" spans="1:14" s="256" customFormat="1" ht="18.75">
      <c r="A40" s="93"/>
      <c r="B40" s="255"/>
      <c r="C40" s="255" t="s">
        <v>787</v>
      </c>
      <c r="D40" s="93" t="s">
        <v>111</v>
      </c>
      <c r="E40" s="93">
        <v>2</v>
      </c>
      <c r="F40" s="93" t="s">
        <v>87</v>
      </c>
      <c r="G40" s="93">
        <f>360*2</f>
        <v>720</v>
      </c>
      <c r="H40" s="93">
        <v>2</v>
      </c>
      <c r="I40" s="93" t="s">
        <v>111</v>
      </c>
      <c r="J40" s="251">
        <f aca="true" t="shared" si="1" ref="J40:J45">G40*H40/82800</f>
        <v>0.017391304347826087</v>
      </c>
      <c r="K40" s="93"/>
      <c r="L40" s="93"/>
      <c r="M40" s="93"/>
      <c r="N40" s="255"/>
    </row>
    <row r="41" spans="1:14" s="256" customFormat="1" ht="18.75">
      <c r="A41" s="93"/>
      <c r="B41" s="255"/>
      <c r="C41" s="250" t="s">
        <v>784</v>
      </c>
      <c r="D41" s="257" t="s">
        <v>111</v>
      </c>
      <c r="E41" s="257">
        <v>2</v>
      </c>
      <c r="F41" s="257" t="s">
        <v>87</v>
      </c>
      <c r="G41" s="257">
        <f>360*2</f>
        <v>720</v>
      </c>
      <c r="H41" s="257">
        <v>2</v>
      </c>
      <c r="I41" s="257" t="s">
        <v>111</v>
      </c>
      <c r="J41" s="251">
        <f t="shared" si="1"/>
        <v>0.017391304347826087</v>
      </c>
      <c r="K41" s="93"/>
      <c r="L41" s="93"/>
      <c r="M41" s="93"/>
      <c r="N41" s="255"/>
    </row>
    <row r="42" spans="1:14" s="201" customFormat="1" ht="37.5">
      <c r="A42" s="196"/>
      <c r="B42" s="85"/>
      <c r="C42" s="250" t="s">
        <v>973</v>
      </c>
      <c r="D42" s="93" t="s">
        <v>111</v>
      </c>
      <c r="E42" s="93">
        <v>2</v>
      </c>
      <c r="F42" s="93" t="s">
        <v>87</v>
      </c>
      <c r="G42" s="93">
        <f>360*2</f>
        <v>720</v>
      </c>
      <c r="H42" s="93">
        <v>1</v>
      </c>
      <c r="I42" s="93" t="s">
        <v>111</v>
      </c>
      <c r="J42" s="251">
        <f t="shared" si="1"/>
        <v>0.008695652173913044</v>
      </c>
      <c r="K42" s="196"/>
      <c r="L42" s="196"/>
      <c r="M42" s="196"/>
      <c r="N42" s="85"/>
    </row>
    <row r="43" spans="1:14" s="201" customFormat="1" ht="18.75">
      <c r="A43" s="196"/>
      <c r="B43" s="85"/>
      <c r="C43" s="85" t="s">
        <v>785</v>
      </c>
      <c r="D43" s="196" t="s">
        <v>111</v>
      </c>
      <c r="E43" s="196">
        <v>3</v>
      </c>
      <c r="F43" s="196" t="s">
        <v>87</v>
      </c>
      <c r="G43" s="196">
        <f>360*3</f>
        <v>1080</v>
      </c>
      <c r="H43" s="196"/>
      <c r="I43" s="196"/>
      <c r="J43" s="251">
        <f t="shared" si="1"/>
        <v>0</v>
      </c>
      <c r="K43" s="196"/>
      <c r="L43" s="196"/>
      <c r="M43" s="196"/>
      <c r="N43" s="85"/>
    </row>
    <row r="44" spans="1:14" s="201" customFormat="1" ht="18.75">
      <c r="A44" s="196"/>
      <c r="B44" s="85"/>
      <c r="C44" s="255" t="s">
        <v>974</v>
      </c>
      <c r="D44" s="93" t="s">
        <v>111</v>
      </c>
      <c r="E44" s="93">
        <v>2</v>
      </c>
      <c r="F44" s="93" t="s">
        <v>87</v>
      </c>
      <c r="G44" s="93">
        <f>360*2</f>
        <v>720</v>
      </c>
      <c r="H44" s="93">
        <v>1</v>
      </c>
      <c r="I44" s="93" t="s">
        <v>111</v>
      </c>
      <c r="J44" s="251">
        <f t="shared" si="1"/>
        <v>0.008695652173913044</v>
      </c>
      <c r="K44" s="196"/>
      <c r="L44" s="196"/>
      <c r="M44" s="196"/>
      <c r="N44" s="85"/>
    </row>
    <row r="45" spans="1:14" s="201" customFormat="1" ht="18.75">
      <c r="A45" s="196"/>
      <c r="B45" s="85"/>
      <c r="C45" s="255" t="s">
        <v>786</v>
      </c>
      <c r="D45" s="93" t="s">
        <v>111</v>
      </c>
      <c r="E45" s="93">
        <v>1</v>
      </c>
      <c r="F45" s="93" t="s">
        <v>349</v>
      </c>
      <c r="G45" s="93">
        <v>60</v>
      </c>
      <c r="H45" s="93">
        <v>1</v>
      </c>
      <c r="I45" s="93" t="s">
        <v>111</v>
      </c>
      <c r="J45" s="251">
        <f t="shared" si="1"/>
        <v>0.0007246376811594203</v>
      </c>
      <c r="K45" s="196"/>
      <c r="L45" s="196"/>
      <c r="M45" s="196"/>
      <c r="N45" s="85"/>
    </row>
    <row r="46" spans="1:14" s="423" customFormat="1" ht="20.25">
      <c r="A46" s="420">
        <v>4</v>
      </c>
      <c r="B46" s="395" t="s">
        <v>678</v>
      </c>
      <c r="C46" s="124"/>
      <c r="D46" s="179"/>
      <c r="E46" s="397"/>
      <c r="F46" s="397"/>
      <c r="G46" s="421"/>
      <c r="H46" s="396"/>
      <c r="I46" s="396"/>
      <c r="J46" s="422"/>
      <c r="K46" s="396"/>
      <c r="L46" s="396"/>
      <c r="M46" s="396"/>
      <c r="N46" s="179"/>
    </row>
    <row r="47" spans="1:14" s="252" customFormat="1" ht="18.75">
      <c r="A47" s="258"/>
      <c r="B47" s="156" t="s">
        <v>800</v>
      </c>
      <c r="C47" s="123"/>
      <c r="D47" s="85"/>
      <c r="E47" s="197"/>
      <c r="F47" s="197"/>
      <c r="G47" s="219"/>
      <c r="H47" s="196"/>
      <c r="I47" s="196"/>
      <c r="J47" s="248"/>
      <c r="K47" s="196"/>
      <c r="L47" s="196"/>
      <c r="M47" s="196"/>
      <c r="N47" s="197" t="s">
        <v>672</v>
      </c>
    </row>
    <row r="48" spans="1:14" s="252" customFormat="1" ht="44.25" customHeight="1">
      <c r="A48" s="259"/>
      <c r="B48" s="196"/>
      <c r="C48" s="200" t="s">
        <v>679</v>
      </c>
      <c r="D48" s="196" t="s">
        <v>111</v>
      </c>
      <c r="E48" s="196">
        <v>5</v>
      </c>
      <c r="F48" s="196" t="s">
        <v>87</v>
      </c>
      <c r="G48" s="196">
        <f>5*6*60</f>
        <v>1800</v>
      </c>
      <c r="H48" s="196">
        <v>2</v>
      </c>
      <c r="I48" s="196" t="s">
        <v>111</v>
      </c>
      <c r="J48" s="248">
        <f>G48*H48/82800</f>
        <v>0.043478260869565216</v>
      </c>
      <c r="K48" s="196"/>
      <c r="L48" s="196"/>
      <c r="M48" s="196"/>
      <c r="N48" s="85"/>
    </row>
    <row r="49" spans="1:14" s="252" customFormat="1" ht="27" customHeight="1">
      <c r="A49" s="259"/>
      <c r="B49" s="196"/>
      <c r="C49" s="381" t="s">
        <v>680</v>
      </c>
      <c r="D49" s="196" t="s">
        <v>111</v>
      </c>
      <c r="E49" s="197">
        <v>3</v>
      </c>
      <c r="F49" s="197" t="s">
        <v>87</v>
      </c>
      <c r="G49" s="196">
        <f>3*6*60</f>
        <v>1080</v>
      </c>
      <c r="H49" s="196">
        <v>8</v>
      </c>
      <c r="I49" s="196" t="s">
        <v>111</v>
      </c>
      <c r="J49" s="248">
        <f aca="true" t="shared" si="2" ref="J49:J60">G49*H49/82800</f>
        <v>0.10434782608695652</v>
      </c>
      <c r="K49" s="196"/>
      <c r="L49" s="196"/>
      <c r="M49" s="196"/>
      <c r="N49" s="85"/>
    </row>
    <row r="50" spans="1:14" s="252" customFormat="1" ht="24.75" customHeight="1">
      <c r="A50" s="259"/>
      <c r="B50" s="196"/>
      <c r="C50" s="381" t="s">
        <v>681</v>
      </c>
      <c r="D50" s="196" t="s">
        <v>111</v>
      </c>
      <c r="E50" s="197">
        <v>5</v>
      </c>
      <c r="F50" s="197" t="s">
        <v>87</v>
      </c>
      <c r="G50" s="196">
        <f>5*6*60</f>
        <v>1800</v>
      </c>
      <c r="H50" s="196">
        <v>2</v>
      </c>
      <c r="I50" s="196" t="s">
        <v>111</v>
      </c>
      <c r="J50" s="248">
        <f t="shared" si="2"/>
        <v>0.043478260869565216</v>
      </c>
      <c r="K50" s="196"/>
      <c r="L50" s="196"/>
      <c r="M50" s="196"/>
      <c r="N50" s="85"/>
    </row>
    <row r="51" spans="1:14" s="252" customFormat="1" ht="27.75" customHeight="1">
      <c r="A51" s="259"/>
      <c r="B51" s="196"/>
      <c r="C51" s="381" t="s">
        <v>682</v>
      </c>
      <c r="D51" s="196" t="s">
        <v>111</v>
      </c>
      <c r="E51" s="197">
        <v>7</v>
      </c>
      <c r="F51" s="197" t="s">
        <v>87</v>
      </c>
      <c r="G51" s="196">
        <f>7*6*60</f>
        <v>2520</v>
      </c>
      <c r="H51" s="196">
        <v>2</v>
      </c>
      <c r="I51" s="196" t="s">
        <v>111</v>
      </c>
      <c r="J51" s="248">
        <f t="shared" si="2"/>
        <v>0.06086956521739131</v>
      </c>
      <c r="K51" s="196"/>
      <c r="L51" s="196"/>
      <c r="M51" s="196"/>
      <c r="N51" s="85"/>
    </row>
    <row r="52" spans="1:14" s="252" customFormat="1" ht="26.25" customHeight="1">
      <c r="A52" s="259"/>
      <c r="B52" s="196"/>
      <c r="C52" s="200" t="s">
        <v>975</v>
      </c>
      <c r="D52" s="260" t="s">
        <v>683</v>
      </c>
      <c r="E52" s="260">
        <v>5</v>
      </c>
      <c r="F52" s="260" t="s">
        <v>87</v>
      </c>
      <c r="G52" s="196">
        <f>5*6*60</f>
        <v>1800</v>
      </c>
      <c r="H52" s="260">
        <v>2</v>
      </c>
      <c r="I52" s="260" t="s">
        <v>683</v>
      </c>
      <c r="J52" s="253">
        <f t="shared" si="2"/>
        <v>0.043478260869565216</v>
      </c>
      <c r="K52" s="196"/>
      <c r="L52" s="196"/>
      <c r="M52" s="196"/>
      <c r="N52" s="85"/>
    </row>
    <row r="53" spans="1:14" s="252" customFormat="1" ht="27.75" customHeight="1">
      <c r="A53" s="259"/>
      <c r="B53" s="196"/>
      <c r="C53" s="381" t="s">
        <v>684</v>
      </c>
      <c r="D53" s="196" t="s">
        <v>111</v>
      </c>
      <c r="E53" s="197">
        <v>5</v>
      </c>
      <c r="F53" s="197" t="s">
        <v>87</v>
      </c>
      <c r="G53" s="197">
        <f>5*6*60</f>
        <v>1800</v>
      </c>
      <c r="H53" s="196">
        <v>8</v>
      </c>
      <c r="I53" s="196" t="s">
        <v>111</v>
      </c>
      <c r="J53" s="248">
        <f t="shared" si="2"/>
        <v>0.17391304347826086</v>
      </c>
      <c r="K53" s="196"/>
      <c r="L53" s="196"/>
      <c r="M53" s="196"/>
      <c r="N53" s="85"/>
    </row>
    <row r="54" spans="1:14" s="252" customFormat="1" ht="24" customHeight="1">
      <c r="A54" s="259"/>
      <c r="B54" s="196"/>
      <c r="C54" s="381" t="s">
        <v>685</v>
      </c>
      <c r="D54" s="196" t="s">
        <v>111</v>
      </c>
      <c r="E54" s="196">
        <v>5</v>
      </c>
      <c r="F54" s="197" t="s">
        <v>87</v>
      </c>
      <c r="G54" s="196">
        <f>5*6*60</f>
        <v>1800</v>
      </c>
      <c r="H54" s="196">
        <v>1</v>
      </c>
      <c r="I54" s="196" t="s">
        <v>111</v>
      </c>
      <c r="J54" s="248">
        <f>G54*H54/82800</f>
        <v>0.021739130434782608</v>
      </c>
      <c r="K54" s="196"/>
      <c r="L54" s="196"/>
      <c r="M54" s="196"/>
      <c r="N54" s="85"/>
    </row>
    <row r="55" spans="1:14" s="252" customFormat="1" ht="27.75" customHeight="1">
      <c r="A55" s="259"/>
      <c r="B55" s="123" t="s">
        <v>801</v>
      </c>
      <c r="D55" s="85"/>
      <c r="E55" s="196"/>
      <c r="F55" s="196"/>
      <c r="G55" s="85"/>
      <c r="H55" s="196"/>
      <c r="I55" s="196"/>
      <c r="J55" s="248"/>
      <c r="K55" s="196"/>
      <c r="L55" s="196"/>
      <c r="M55" s="196"/>
      <c r="N55" s="85"/>
    </row>
    <row r="56" spans="1:14" s="252" customFormat="1" ht="40.5" customHeight="1">
      <c r="A56" s="259"/>
      <c r="B56" s="196"/>
      <c r="C56" s="200" t="s">
        <v>976</v>
      </c>
      <c r="D56" s="196" t="s">
        <v>111</v>
      </c>
      <c r="E56" s="196">
        <v>5</v>
      </c>
      <c r="F56" s="196" t="s">
        <v>87</v>
      </c>
      <c r="G56" s="196">
        <f>5*6*60</f>
        <v>1800</v>
      </c>
      <c r="H56" s="196">
        <v>24</v>
      </c>
      <c r="I56" s="196" t="s">
        <v>111</v>
      </c>
      <c r="J56" s="248">
        <f t="shared" si="2"/>
        <v>0.5217391304347826</v>
      </c>
      <c r="K56" s="196"/>
      <c r="L56" s="196"/>
      <c r="M56" s="196"/>
      <c r="N56" s="85"/>
    </row>
    <row r="57" spans="1:14" s="252" customFormat="1" ht="30" customHeight="1">
      <c r="A57" s="259"/>
      <c r="B57" s="196"/>
      <c r="C57" s="200" t="s">
        <v>686</v>
      </c>
      <c r="D57" s="196" t="s">
        <v>111</v>
      </c>
      <c r="E57" s="196">
        <v>3</v>
      </c>
      <c r="F57" s="196" t="s">
        <v>87</v>
      </c>
      <c r="G57" s="196">
        <f>4*6*60</f>
        <v>1440</v>
      </c>
      <c r="H57" s="196">
        <v>6</v>
      </c>
      <c r="I57" s="196" t="s">
        <v>111</v>
      </c>
      <c r="J57" s="248">
        <f t="shared" si="2"/>
        <v>0.10434782608695652</v>
      </c>
      <c r="K57" s="196"/>
      <c r="L57" s="196"/>
      <c r="M57" s="196"/>
      <c r="N57" s="85"/>
    </row>
    <row r="58" spans="1:14" s="252" customFormat="1" ht="25.5" customHeight="1">
      <c r="A58" s="259"/>
      <c r="B58" s="196"/>
      <c r="C58" s="255" t="s">
        <v>687</v>
      </c>
      <c r="D58" s="93" t="s">
        <v>111</v>
      </c>
      <c r="E58" s="93">
        <v>3</v>
      </c>
      <c r="F58" s="93" t="s">
        <v>87</v>
      </c>
      <c r="G58" s="93">
        <f>3*6*60</f>
        <v>1080</v>
      </c>
      <c r="H58" s="93">
        <v>1</v>
      </c>
      <c r="I58" s="93" t="s">
        <v>111</v>
      </c>
      <c r="J58" s="248">
        <f t="shared" si="2"/>
        <v>0.013043478260869565</v>
      </c>
      <c r="K58" s="93"/>
      <c r="L58" s="196"/>
      <c r="M58" s="196"/>
      <c r="N58" s="85"/>
    </row>
    <row r="59" spans="1:14" s="252" customFormat="1" ht="18.75">
      <c r="A59" s="259"/>
      <c r="B59" s="123" t="s">
        <v>802</v>
      </c>
      <c r="D59" s="381"/>
      <c r="E59" s="196"/>
      <c r="F59" s="196"/>
      <c r="G59" s="381"/>
      <c r="H59" s="196"/>
      <c r="I59" s="196"/>
      <c r="J59" s="248">
        <f t="shared" si="2"/>
        <v>0</v>
      </c>
      <c r="K59" s="196"/>
      <c r="L59" s="196"/>
      <c r="M59" s="196"/>
      <c r="N59" s="85"/>
    </row>
    <row r="60" spans="1:14" s="252" customFormat="1" ht="18.75">
      <c r="A60" s="262"/>
      <c r="B60" s="85"/>
      <c r="C60" s="85" t="s">
        <v>688</v>
      </c>
      <c r="D60" s="196" t="s">
        <v>111</v>
      </c>
      <c r="E60" s="196">
        <v>5</v>
      </c>
      <c r="F60" s="196" t="s">
        <v>87</v>
      </c>
      <c r="G60" s="196">
        <f>5*6*60</f>
        <v>1800</v>
      </c>
      <c r="H60" s="196">
        <v>2</v>
      </c>
      <c r="I60" s="196" t="s">
        <v>111</v>
      </c>
      <c r="J60" s="248">
        <f t="shared" si="2"/>
        <v>0.043478260869565216</v>
      </c>
      <c r="K60" s="196"/>
      <c r="L60" s="196"/>
      <c r="M60" s="196"/>
      <c r="N60" s="85"/>
    </row>
    <row r="61" spans="1:14" s="281" customFormat="1" ht="20.25">
      <c r="A61" s="415">
        <v>5</v>
      </c>
      <c r="B61" s="416" t="s">
        <v>689</v>
      </c>
      <c r="C61" s="417"/>
      <c r="D61" s="418"/>
      <c r="E61" s="99"/>
      <c r="F61" s="99"/>
      <c r="G61" s="264"/>
      <c r="H61" s="264"/>
      <c r="I61" s="264"/>
      <c r="J61" s="419"/>
      <c r="K61" s="279"/>
      <c r="L61" s="279"/>
      <c r="M61" s="99"/>
      <c r="N61" s="99"/>
    </row>
    <row r="62" spans="1:14" s="266" customFormat="1" ht="30.75" customHeight="1">
      <c r="A62" s="267"/>
      <c r="B62" s="386">
        <v>5.1</v>
      </c>
      <c r="C62" s="268" t="s">
        <v>788</v>
      </c>
      <c r="D62" s="269"/>
      <c r="E62" s="93"/>
      <c r="F62" s="93"/>
      <c r="G62" s="263"/>
      <c r="H62" s="263"/>
      <c r="I62" s="264"/>
      <c r="J62" s="251"/>
      <c r="K62" s="265"/>
      <c r="L62" s="265"/>
      <c r="M62" s="93"/>
      <c r="N62" s="93" t="s">
        <v>690</v>
      </c>
    </row>
    <row r="63" spans="1:14" s="281" customFormat="1" ht="43.5" customHeight="1">
      <c r="A63" s="277"/>
      <c r="B63" s="387"/>
      <c r="C63" s="382" t="s">
        <v>789</v>
      </c>
      <c r="D63" s="278" t="s">
        <v>111</v>
      </c>
      <c r="E63" s="278">
        <v>3</v>
      </c>
      <c r="F63" s="278" t="s">
        <v>87</v>
      </c>
      <c r="G63" s="383">
        <f aca="true" t="shared" si="3" ref="G63:G72">E63*6*60</f>
        <v>1080</v>
      </c>
      <c r="H63" s="278">
        <v>1</v>
      </c>
      <c r="I63" s="278" t="s">
        <v>111</v>
      </c>
      <c r="J63" s="247">
        <f aca="true" t="shared" si="4" ref="J63:J72">G63*H63/82800</f>
        <v>0.013043478260869565</v>
      </c>
      <c r="K63" s="279"/>
      <c r="L63" s="279"/>
      <c r="M63" s="280"/>
      <c r="N63" s="99"/>
    </row>
    <row r="64" spans="1:14" s="266" customFormat="1" ht="27.75" customHeight="1">
      <c r="A64" s="267"/>
      <c r="B64" s="388"/>
      <c r="C64" s="274" t="s">
        <v>790</v>
      </c>
      <c r="D64" s="275" t="s">
        <v>111</v>
      </c>
      <c r="E64" s="275">
        <v>5</v>
      </c>
      <c r="F64" s="275" t="s">
        <v>87</v>
      </c>
      <c r="G64" s="384">
        <f t="shared" si="3"/>
        <v>1800</v>
      </c>
      <c r="H64" s="275">
        <v>1</v>
      </c>
      <c r="I64" s="275" t="s">
        <v>111</v>
      </c>
      <c r="J64" s="247">
        <f t="shared" si="4"/>
        <v>0.021739130434782608</v>
      </c>
      <c r="K64" s="265"/>
      <c r="L64" s="265"/>
      <c r="M64" s="276"/>
      <c r="N64" s="93"/>
    </row>
    <row r="65" spans="1:14" s="266" customFormat="1" ht="33" customHeight="1">
      <c r="A65" s="267"/>
      <c r="B65" s="388"/>
      <c r="C65" s="274" t="s">
        <v>791</v>
      </c>
      <c r="D65" s="275" t="s">
        <v>111</v>
      </c>
      <c r="E65" s="275">
        <v>3</v>
      </c>
      <c r="F65" s="275" t="s">
        <v>87</v>
      </c>
      <c r="G65" s="384">
        <f t="shared" si="3"/>
        <v>1080</v>
      </c>
      <c r="H65" s="275">
        <v>1</v>
      </c>
      <c r="I65" s="275" t="s">
        <v>111</v>
      </c>
      <c r="J65" s="247">
        <f t="shared" si="4"/>
        <v>0.013043478260869565</v>
      </c>
      <c r="K65" s="265"/>
      <c r="L65" s="265"/>
      <c r="M65" s="276"/>
      <c r="N65" s="93"/>
    </row>
    <row r="66" spans="1:14" s="266" customFormat="1" ht="42" customHeight="1">
      <c r="A66" s="267"/>
      <c r="B66" s="388"/>
      <c r="C66" s="274" t="s">
        <v>792</v>
      </c>
      <c r="D66" s="275" t="s">
        <v>111</v>
      </c>
      <c r="E66" s="275">
        <v>3</v>
      </c>
      <c r="F66" s="275" t="s">
        <v>87</v>
      </c>
      <c r="G66" s="384">
        <f t="shared" si="3"/>
        <v>1080</v>
      </c>
      <c r="H66" s="275">
        <v>1</v>
      </c>
      <c r="I66" s="275" t="s">
        <v>111</v>
      </c>
      <c r="J66" s="247">
        <f t="shared" si="4"/>
        <v>0.013043478260869565</v>
      </c>
      <c r="K66" s="265"/>
      <c r="L66" s="265"/>
      <c r="M66" s="276"/>
      <c r="N66" s="93"/>
    </row>
    <row r="67" spans="1:14" s="284" customFormat="1" ht="30.75" customHeight="1">
      <c r="A67" s="282"/>
      <c r="B67" s="388"/>
      <c r="C67" s="274" t="s">
        <v>793</v>
      </c>
      <c r="D67" s="275" t="s">
        <v>111</v>
      </c>
      <c r="E67" s="275">
        <v>5</v>
      </c>
      <c r="F67" s="275" t="s">
        <v>87</v>
      </c>
      <c r="G67" s="384">
        <f t="shared" si="3"/>
        <v>1800</v>
      </c>
      <c r="H67" s="275">
        <v>1</v>
      </c>
      <c r="I67" s="275" t="s">
        <v>111</v>
      </c>
      <c r="J67" s="247">
        <f t="shared" si="4"/>
        <v>0.021739130434782608</v>
      </c>
      <c r="K67" s="212"/>
      <c r="L67" s="212"/>
      <c r="M67" s="283"/>
      <c r="N67" s="257"/>
    </row>
    <row r="68" spans="1:14" s="266" customFormat="1" ht="62.25" customHeight="1">
      <c r="A68" s="267"/>
      <c r="B68" s="388"/>
      <c r="C68" s="274" t="s">
        <v>794</v>
      </c>
      <c r="D68" s="275" t="s">
        <v>111</v>
      </c>
      <c r="E68" s="275">
        <v>5</v>
      </c>
      <c r="F68" s="275" t="s">
        <v>87</v>
      </c>
      <c r="G68" s="384">
        <f t="shared" si="3"/>
        <v>1800</v>
      </c>
      <c r="H68" s="275">
        <v>8</v>
      </c>
      <c r="I68" s="275" t="s">
        <v>111</v>
      </c>
      <c r="J68" s="247">
        <f t="shared" si="4"/>
        <v>0.17391304347826086</v>
      </c>
      <c r="K68" s="265"/>
      <c r="L68" s="265"/>
      <c r="M68" s="276"/>
      <c r="N68" s="93"/>
    </row>
    <row r="69" spans="1:14" s="266" customFormat="1" ht="56.25">
      <c r="A69" s="267"/>
      <c r="B69" s="388"/>
      <c r="C69" s="274" t="s">
        <v>795</v>
      </c>
      <c r="D69" s="275" t="s">
        <v>111</v>
      </c>
      <c r="E69" s="275">
        <v>5</v>
      </c>
      <c r="F69" s="275" t="s">
        <v>87</v>
      </c>
      <c r="G69" s="384">
        <f t="shared" si="3"/>
        <v>1800</v>
      </c>
      <c r="H69" s="275">
        <v>8</v>
      </c>
      <c r="I69" s="275" t="s">
        <v>111</v>
      </c>
      <c r="J69" s="247">
        <f t="shared" si="4"/>
        <v>0.17391304347826086</v>
      </c>
      <c r="K69" s="265"/>
      <c r="L69" s="265"/>
      <c r="M69" s="276"/>
      <c r="N69" s="93"/>
    </row>
    <row r="70" spans="1:14" s="266" customFormat="1" ht="42" customHeight="1">
      <c r="A70" s="267"/>
      <c r="B70" s="388"/>
      <c r="C70" s="274" t="s">
        <v>796</v>
      </c>
      <c r="D70" s="275" t="s">
        <v>111</v>
      </c>
      <c r="E70" s="275">
        <v>5</v>
      </c>
      <c r="F70" s="275" t="s">
        <v>87</v>
      </c>
      <c r="G70" s="384">
        <f t="shared" si="3"/>
        <v>1800</v>
      </c>
      <c r="H70" s="275">
        <v>1</v>
      </c>
      <c r="I70" s="275" t="s">
        <v>111</v>
      </c>
      <c r="J70" s="247">
        <f t="shared" si="4"/>
        <v>0.021739130434782608</v>
      </c>
      <c r="K70" s="265"/>
      <c r="L70" s="265"/>
      <c r="M70" s="276"/>
      <c r="N70" s="93"/>
    </row>
    <row r="71" spans="1:14" s="266" customFormat="1" ht="27.75" customHeight="1">
      <c r="A71" s="267"/>
      <c r="B71" s="388"/>
      <c r="C71" s="274" t="s">
        <v>797</v>
      </c>
      <c r="D71" s="275" t="s">
        <v>111</v>
      </c>
      <c r="E71" s="275">
        <v>5</v>
      </c>
      <c r="F71" s="275" t="s">
        <v>87</v>
      </c>
      <c r="G71" s="384">
        <f t="shared" si="3"/>
        <v>1800</v>
      </c>
      <c r="H71" s="275">
        <v>1</v>
      </c>
      <c r="I71" s="275" t="s">
        <v>111</v>
      </c>
      <c r="J71" s="247">
        <f t="shared" si="4"/>
        <v>0.021739130434782608</v>
      </c>
      <c r="K71" s="265"/>
      <c r="L71" s="265"/>
      <c r="M71" s="276"/>
      <c r="N71" s="93"/>
    </row>
    <row r="72" spans="1:14" s="273" customFormat="1" ht="41.25" customHeight="1">
      <c r="A72" s="218"/>
      <c r="B72" s="389"/>
      <c r="C72" s="270" t="s">
        <v>798</v>
      </c>
      <c r="D72" s="199" t="s">
        <v>111</v>
      </c>
      <c r="E72" s="199">
        <v>5</v>
      </c>
      <c r="F72" s="199" t="s">
        <v>87</v>
      </c>
      <c r="G72" s="385">
        <f t="shared" si="3"/>
        <v>1800</v>
      </c>
      <c r="H72" s="199">
        <v>1</v>
      </c>
      <c r="I72" s="199" t="s">
        <v>111</v>
      </c>
      <c r="J72" s="247">
        <f t="shared" si="4"/>
        <v>0.021739130434782608</v>
      </c>
      <c r="K72" s="271"/>
      <c r="L72" s="271"/>
      <c r="M72" s="272"/>
      <c r="N72" s="196"/>
    </row>
    <row r="73" spans="1:14" s="414" customFormat="1" ht="27.75" customHeight="1">
      <c r="A73" s="410">
        <v>6</v>
      </c>
      <c r="B73" s="411" t="s">
        <v>691</v>
      </c>
      <c r="C73" s="411"/>
      <c r="D73" s="412"/>
      <c r="E73" s="412"/>
      <c r="F73" s="412"/>
      <c r="G73" s="412"/>
      <c r="H73" s="412"/>
      <c r="I73" s="412"/>
      <c r="J73" s="413"/>
      <c r="K73" s="412"/>
      <c r="L73" s="412"/>
      <c r="M73" s="412"/>
      <c r="N73" s="215" t="s">
        <v>672</v>
      </c>
    </row>
    <row r="74" spans="1:14" s="217" customFormat="1" ht="18.75">
      <c r="A74" s="285"/>
      <c r="B74" s="286" t="s">
        <v>799</v>
      </c>
      <c r="D74" s="287"/>
      <c r="E74" s="287"/>
      <c r="F74" s="287"/>
      <c r="G74" s="287"/>
      <c r="H74" s="287"/>
      <c r="I74" s="287"/>
      <c r="J74" s="288"/>
      <c r="K74" s="287"/>
      <c r="L74" s="287"/>
      <c r="M74" s="287"/>
      <c r="N74" s="287"/>
    </row>
    <row r="75" spans="1:14" s="217" customFormat="1" ht="18.75">
      <c r="A75" s="245"/>
      <c r="B75" s="289"/>
      <c r="C75" s="209" t="s">
        <v>803</v>
      </c>
      <c r="D75" s="197" t="s">
        <v>111</v>
      </c>
      <c r="E75" s="197">
        <v>1</v>
      </c>
      <c r="F75" s="197" t="s">
        <v>87</v>
      </c>
      <c r="G75" s="197">
        <v>360</v>
      </c>
      <c r="H75" s="197">
        <v>1</v>
      </c>
      <c r="I75" s="197" t="s">
        <v>111</v>
      </c>
      <c r="J75" s="433">
        <f>G75*H75/82800</f>
        <v>0.004347826086956522</v>
      </c>
      <c r="K75" s="214"/>
      <c r="L75" s="214"/>
      <c r="M75" s="214"/>
      <c r="N75" s="214"/>
    </row>
    <row r="76" spans="1:14" s="217" customFormat="1" ht="37.5">
      <c r="A76" s="245"/>
      <c r="B76" s="289"/>
      <c r="C76" s="209" t="s">
        <v>977</v>
      </c>
      <c r="D76" s="197"/>
      <c r="E76" s="197"/>
      <c r="F76" s="197"/>
      <c r="G76" s="197"/>
      <c r="H76" s="197"/>
      <c r="I76" s="197"/>
      <c r="J76" s="433"/>
      <c r="K76" s="214"/>
      <c r="L76" s="214"/>
      <c r="M76" s="214"/>
      <c r="N76" s="214"/>
    </row>
    <row r="77" spans="1:14" s="217" customFormat="1" ht="18.75">
      <c r="A77" s="245"/>
      <c r="B77" s="289"/>
      <c r="C77" s="214" t="s">
        <v>692</v>
      </c>
      <c r="D77" s="197"/>
      <c r="E77" s="197"/>
      <c r="F77" s="197"/>
      <c r="G77" s="197"/>
      <c r="H77" s="197"/>
      <c r="I77" s="197"/>
      <c r="J77" s="433"/>
      <c r="K77" s="214"/>
      <c r="L77" s="214"/>
      <c r="M77" s="214"/>
      <c r="N77" s="214"/>
    </row>
    <row r="78" spans="1:14" s="217" customFormat="1" ht="18.75">
      <c r="A78" s="245"/>
      <c r="B78" s="289"/>
      <c r="C78" s="214" t="s">
        <v>693</v>
      </c>
      <c r="D78" s="197"/>
      <c r="E78" s="197"/>
      <c r="F78" s="197"/>
      <c r="G78" s="197"/>
      <c r="H78" s="197"/>
      <c r="I78" s="197"/>
      <c r="J78" s="433"/>
      <c r="K78" s="214"/>
      <c r="L78" s="214"/>
      <c r="M78" s="214"/>
      <c r="N78" s="214"/>
    </row>
    <row r="79" spans="1:14" s="217" customFormat="1" ht="18.75">
      <c r="A79" s="245"/>
      <c r="B79" s="289"/>
      <c r="C79" s="209" t="s">
        <v>804</v>
      </c>
      <c r="D79" s="197" t="s">
        <v>111</v>
      </c>
      <c r="E79" s="197">
        <v>1</v>
      </c>
      <c r="F79" s="197" t="s">
        <v>87</v>
      </c>
      <c r="G79" s="197">
        <v>360</v>
      </c>
      <c r="H79" s="197">
        <v>1</v>
      </c>
      <c r="I79" s="197" t="s">
        <v>111</v>
      </c>
      <c r="J79" s="433">
        <f>G79*H79/82800</f>
        <v>0.004347826086956522</v>
      </c>
      <c r="K79" s="214"/>
      <c r="L79" s="214"/>
      <c r="M79" s="214"/>
      <c r="N79" s="214"/>
    </row>
    <row r="80" spans="1:14" s="217" customFormat="1" ht="18.75">
      <c r="A80" s="245"/>
      <c r="B80" s="289"/>
      <c r="C80" s="214" t="s">
        <v>694</v>
      </c>
      <c r="D80" s="197"/>
      <c r="E80" s="197"/>
      <c r="F80" s="197"/>
      <c r="G80" s="197"/>
      <c r="H80" s="197"/>
      <c r="I80" s="197"/>
      <c r="J80" s="433"/>
      <c r="K80" s="214"/>
      <c r="L80" s="214"/>
      <c r="M80" s="214"/>
      <c r="N80" s="214"/>
    </row>
    <row r="81" spans="1:14" s="217" customFormat="1" ht="18.75">
      <c r="A81" s="245"/>
      <c r="B81" s="289"/>
      <c r="C81" s="214" t="s">
        <v>693</v>
      </c>
      <c r="D81" s="197"/>
      <c r="E81" s="197"/>
      <c r="F81" s="197"/>
      <c r="G81" s="197"/>
      <c r="H81" s="197"/>
      <c r="I81" s="197"/>
      <c r="J81" s="433"/>
      <c r="K81" s="214"/>
      <c r="L81" s="214"/>
      <c r="M81" s="214"/>
      <c r="N81" s="214"/>
    </row>
    <row r="82" spans="1:14" s="217" customFormat="1" ht="18.75">
      <c r="A82" s="245"/>
      <c r="B82" s="289"/>
      <c r="C82" s="214" t="s">
        <v>805</v>
      </c>
      <c r="D82" s="197" t="s">
        <v>111</v>
      </c>
      <c r="E82" s="197">
        <v>1</v>
      </c>
      <c r="F82" s="197" t="s">
        <v>87</v>
      </c>
      <c r="G82" s="197">
        <v>360</v>
      </c>
      <c r="H82" s="197">
        <v>1</v>
      </c>
      <c r="I82" s="197" t="s">
        <v>111</v>
      </c>
      <c r="J82" s="433">
        <f>G82*H82/82800</f>
        <v>0.004347826086956522</v>
      </c>
      <c r="K82" s="214"/>
      <c r="L82" s="214"/>
      <c r="M82" s="214"/>
      <c r="N82" s="214"/>
    </row>
    <row r="83" spans="1:14" s="217" customFormat="1" ht="18.75">
      <c r="A83" s="245"/>
      <c r="B83" s="289"/>
      <c r="C83" s="214" t="s">
        <v>695</v>
      </c>
      <c r="D83" s="197"/>
      <c r="E83" s="197"/>
      <c r="F83" s="197"/>
      <c r="G83" s="197"/>
      <c r="H83" s="197"/>
      <c r="I83" s="197"/>
      <c r="J83" s="433"/>
      <c r="K83" s="214"/>
      <c r="L83" s="214"/>
      <c r="M83" s="214"/>
      <c r="N83" s="214"/>
    </row>
    <row r="84" spans="1:14" s="217" customFormat="1" ht="18.75">
      <c r="A84" s="245"/>
      <c r="B84" s="289"/>
      <c r="C84" s="214" t="s">
        <v>696</v>
      </c>
      <c r="D84" s="197"/>
      <c r="E84" s="197"/>
      <c r="F84" s="197"/>
      <c r="G84" s="197"/>
      <c r="H84" s="197"/>
      <c r="I84" s="197"/>
      <c r="J84" s="433"/>
      <c r="K84" s="214"/>
      <c r="L84" s="214"/>
      <c r="M84" s="214"/>
      <c r="N84" s="214"/>
    </row>
    <row r="85" spans="1:14" s="217" customFormat="1" ht="18.75">
      <c r="A85" s="245"/>
      <c r="B85" s="289"/>
      <c r="C85" s="214" t="s">
        <v>978</v>
      </c>
      <c r="D85" s="197" t="s">
        <v>111</v>
      </c>
      <c r="E85" s="197">
        <v>3</v>
      </c>
      <c r="F85" s="197" t="s">
        <v>349</v>
      </c>
      <c r="G85" s="197">
        <v>180</v>
      </c>
      <c r="H85" s="197">
        <v>1</v>
      </c>
      <c r="I85" s="197" t="s">
        <v>111</v>
      </c>
      <c r="J85" s="433">
        <f>G85*H85/82800</f>
        <v>0.002173913043478261</v>
      </c>
      <c r="K85" s="214"/>
      <c r="L85" s="214"/>
      <c r="M85" s="214"/>
      <c r="N85" s="214"/>
    </row>
    <row r="86" spans="1:14" s="217" customFormat="1" ht="37.5">
      <c r="A86" s="245"/>
      <c r="B86" s="289"/>
      <c r="C86" s="209" t="s">
        <v>697</v>
      </c>
      <c r="D86" s="197"/>
      <c r="E86" s="197"/>
      <c r="F86" s="197"/>
      <c r="G86" s="197"/>
      <c r="H86" s="197"/>
      <c r="I86" s="197"/>
      <c r="J86" s="433"/>
      <c r="K86" s="214"/>
      <c r="L86" s="214"/>
      <c r="M86" s="214"/>
      <c r="N86" s="214"/>
    </row>
    <row r="87" spans="1:14" s="217" customFormat="1" ht="18.75">
      <c r="A87" s="245"/>
      <c r="B87" s="289"/>
      <c r="C87" s="214" t="s">
        <v>979</v>
      </c>
      <c r="D87" s="197"/>
      <c r="E87" s="197"/>
      <c r="F87" s="197"/>
      <c r="G87" s="197"/>
      <c r="H87" s="197"/>
      <c r="I87" s="197"/>
      <c r="J87" s="433"/>
      <c r="K87" s="214"/>
      <c r="L87" s="214"/>
      <c r="M87" s="214"/>
      <c r="N87" s="214"/>
    </row>
    <row r="88" spans="1:15" s="217" customFormat="1" ht="18.75">
      <c r="A88" s="245"/>
      <c r="B88" s="289"/>
      <c r="C88" s="214" t="s">
        <v>806</v>
      </c>
      <c r="D88" s="197" t="s">
        <v>111</v>
      </c>
      <c r="E88" s="197">
        <v>3</v>
      </c>
      <c r="F88" s="197" t="s">
        <v>349</v>
      </c>
      <c r="G88" s="197">
        <v>180</v>
      </c>
      <c r="H88" s="197">
        <v>1</v>
      </c>
      <c r="I88" s="197" t="s">
        <v>111</v>
      </c>
      <c r="J88" s="433">
        <f>G88*H88/82800</f>
        <v>0.002173913043478261</v>
      </c>
      <c r="K88" s="214"/>
      <c r="L88" s="214"/>
      <c r="M88" s="214"/>
      <c r="N88" s="214"/>
      <c r="O88" s="290"/>
    </row>
    <row r="89" spans="1:14" s="217" customFormat="1" ht="37.5">
      <c r="A89" s="245"/>
      <c r="B89" s="289"/>
      <c r="C89" s="209" t="s">
        <v>697</v>
      </c>
      <c r="D89" s="197"/>
      <c r="E89" s="197"/>
      <c r="F89" s="197"/>
      <c r="G89" s="197"/>
      <c r="H89" s="197"/>
      <c r="I89" s="197"/>
      <c r="J89" s="433"/>
      <c r="K89" s="214"/>
      <c r="L89" s="214"/>
      <c r="M89" s="214"/>
      <c r="N89" s="214"/>
    </row>
    <row r="90" spans="1:14" s="217" customFormat="1" ht="18.75">
      <c r="A90" s="245"/>
      <c r="B90" s="289"/>
      <c r="C90" s="214" t="s">
        <v>807</v>
      </c>
      <c r="D90" s="197" t="s">
        <v>111</v>
      </c>
      <c r="E90" s="197">
        <v>3</v>
      </c>
      <c r="F90" s="197" t="s">
        <v>87</v>
      </c>
      <c r="G90" s="197">
        <v>180</v>
      </c>
      <c r="H90" s="197">
        <v>1</v>
      </c>
      <c r="I90" s="197" t="s">
        <v>111</v>
      </c>
      <c r="J90" s="433">
        <f>G90*H90/82800</f>
        <v>0.002173913043478261</v>
      </c>
      <c r="K90" s="214"/>
      <c r="L90" s="214"/>
      <c r="M90" s="214"/>
      <c r="N90" s="214"/>
    </row>
    <row r="91" spans="1:14" s="217" customFormat="1" ht="18.75">
      <c r="A91" s="245"/>
      <c r="B91" s="289"/>
      <c r="C91" s="214" t="s">
        <v>808</v>
      </c>
      <c r="D91" s="197" t="s">
        <v>111</v>
      </c>
      <c r="E91" s="197">
        <v>1</v>
      </c>
      <c r="F91" s="197" t="s">
        <v>87</v>
      </c>
      <c r="G91" s="197">
        <v>360</v>
      </c>
      <c r="H91" s="197">
        <v>1</v>
      </c>
      <c r="I91" s="197" t="s">
        <v>111</v>
      </c>
      <c r="J91" s="433">
        <f>G91*H91/82800</f>
        <v>0.004347826086956522</v>
      </c>
      <c r="K91" s="214"/>
      <c r="L91" s="214"/>
      <c r="M91" s="214"/>
      <c r="N91" s="214"/>
    </row>
    <row r="92" spans="1:14" s="217" customFormat="1" ht="37.5">
      <c r="A92" s="245"/>
      <c r="B92" s="289"/>
      <c r="C92" s="209" t="s">
        <v>698</v>
      </c>
      <c r="D92" s="197"/>
      <c r="E92" s="197"/>
      <c r="F92" s="197"/>
      <c r="G92" s="197"/>
      <c r="H92" s="197"/>
      <c r="I92" s="197"/>
      <c r="J92" s="433"/>
      <c r="K92" s="214"/>
      <c r="L92" s="214"/>
      <c r="M92" s="214"/>
      <c r="N92" s="214"/>
    </row>
    <row r="93" spans="1:14" s="217" customFormat="1" ht="18.75">
      <c r="A93" s="245"/>
      <c r="B93" s="289"/>
      <c r="C93" s="214" t="s">
        <v>699</v>
      </c>
      <c r="D93" s="197"/>
      <c r="E93" s="197"/>
      <c r="F93" s="197"/>
      <c r="G93" s="197"/>
      <c r="H93" s="197"/>
      <c r="I93" s="197"/>
      <c r="J93" s="197"/>
      <c r="K93" s="214"/>
      <c r="L93" s="214"/>
      <c r="M93" s="214"/>
      <c r="N93" s="214"/>
    </row>
    <row r="94" spans="1:14" s="217" customFormat="1" ht="37.5">
      <c r="A94" s="245"/>
      <c r="B94" s="289"/>
      <c r="C94" s="209" t="s">
        <v>700</v>
      </c>
      <c r="D94" s="197"/>
      <c r="E94" s="197"/>
      <c r="F94" s="197"/>
      <c r="G94" s="197"/>
      <c r="H94" s="197"/>
      <c r="I94" s="197"/>
      <c r="J94" s="197"/>
      <c r="K94" s="214"/>
      <c r="L94" s="214"/>
      <c r="M94" s="214"/>
      <c r="N94" s="214"/>
    </row>
    <row r="95" spans="1:14" s="217" customFormat="1" ht="18.75">
      <c r="A95" s="245"/>
      <c r="B95" s="289"/>
      <c r="C95" s="214" t="s">
        <v>980</v>
      </c>
      <c r="D95" s="197" t="s">
        <v>111</v>
      </c>
      <c r="E95" s="197">
        <v>5</v>
      </c>
      <c r="F95" s="197" t="s">
        <v>87</v>
      </c>
      <c r="G95" s="197">
        <f>5*60*6</f>
        <v>1800</v>
      </c>
      <c r="H95" s="197">
        <v>1</v>
      </c>
      <c r="I95" s="197" t="s">
        <v>111</v>
      </c>
      <c r="J95" s="433">
        <f>G95*H95/82800</f>
        <v>0.021739130434782608</v>
      </c>
      <c r="K95" s="214"/>
      <c r="L95" s="214"/>
      <c r="M95" s="214"/>
      <c r="N95" s="214"/>
    </row>
    <row r="96" spans="1:14" s="217" customFormat="1" ht="18.75">
      <c r="A96" s="245"/>
      <c r="B96" s="289"/>
      <c r="C96" s="214" t="s">
        <v>809</v>
      </c>
      <c r="D96" s="197" t="s">
        <v>111</v>
      </c>
      <c r="E96" s="197">
        <v>1</v>
      </c>
      <c r="F96" s="197" t="s">
        <v>87</v>
      </c>
      <c r="G96" s="197">
        <v>360</v>
      </c>
      <c r="H96" s="197">
        <v>1</v>
      </c>
      <c r="I96" s="197" t="s">
        <v>111</v>
      </c>
      <c r="J96" s="433">
        <f>G96*H96/82800</f>
        <v>0.004347826086956522</v>
      </c>
      <c r="K96" s="214"/>
      <c r="L96" s="214"/>
      <c r="M96" s="214"/>
      <c r="N96" s="214"/>
    </row>
    <row r="97" spans="1:14" s="217" customFormat="1" ht="37.5">
      <c r="A97" s="245"/>
      <c r="B97" s="289"/>
      <c r="C97" s="209" t="s">
        <v>701</v>
      </c>
      <c r="D97" s="197"/>
      <c r="E97" s="197"/>
      <c r="F97" s="197"/>
      <c r="G97" s="197"/>
      <c r="H97" s="197"/>
      <c r="I97" s="197"/>
      <c r="J97" s="433"/>
      <c r="K97" s="214"/>
      <c r="L97" s="214"/>
      <c r="M97" s="214"/>
      <c r="N97" s="214"/>
    </row>
    <row r="98" spans="1:14" s="217" customFormat="1" ht="18.75">
      <c r="A98" s="245"/>
      <c r="B98" s="289"/>
      <c r="C98" s="214" t="s">
        <v>702</v>
      </c>
      <c r="D98" s="197"/>
      <c r="E98" s="197"/>
      <c r="F98" s="197"/>
      <c r="G98" s="197"/>
      <c r="H98" s="197"/>
      <c r="I98" s="197"/>
      <c r="J98" s="433"/>
      <c r="K98" s="214"/>
      <c r="L98" s="214"/>
      <c r="M98" s="214"/>
      <c r="N98" s="214"/>
    </row>
    <row r="99" spans="1:14" s="217" customFormat="1" ht="18.75">
      <c r="A99" s="245"/>
      <c r="B99" s="289"/>
      <c r="C99" s="214" t="s">
        <v>810</v>
      </c>
      <c r="D99" s="197" t="s">
        <v>111</v>
      </c>
      <c r="E99" s="197">
        <v>3</v>
      </c>
      <c r="F99" s="197" t="s">
        <v>87</v>
      </c>
      <c r="G99" s="197">
        <f>3*60*6</f>
        <v>1080</v>
      </c>
      <c r="H99" s="197">
        <v>1</v>
      </c>
      <c r="I99" s="197" t="s">
        <v>111</v>
      </c>
      <c r="J99" s="433">
        <f>G99*H99/82800</f>
        <v>0.013043478260869565</v>
      </c>
      <c r="K99" s="214"/>
      <c r="L99" s="214"/>
      <c r="M99" s="214"/>
      <c r="N99" s="214"/>
    </row>
    <row r="100" spans="1:14" s="217" customFormat="1" ht="18.75">
      <c r="A100" s="245"/>
      <c r="B100" s="289" t="s">
        <v>703</v>
      </c>
      <c r="D100" s="197"/>
      <c r="E100" s="197"/>
      <c r="F100" s="197"/>
      <c r="G100" s="197"/>
      <c r="H100" s="197"/>
      <c r="I100" s="197"/>
      <c r="J100" s="433"/>
      <c r="K100" s="214"/>
      <c r="L100" s="214"/>
      <c r="M100" s="214"/>
      <c r="N100" s="214"/>
    </row>
    <row r="101" spans="1:14" s="217" customFormat="1" ht="18.75">
      <c r="A101" s="245"/>
      <c r="B101" s="214"/>
      <c r="C101" s="214" t="s">
        <v>811</v>
      </c>
      <c r="D101" s="197" t="s">
        <v>111</v>
      </c>
      <c r="E101" s="197">
        <v>1</v>
      </c>
      <c r="F101" s="197" t="s">
        <v>87</v>
      </c>
      <c r="G101" s="197">
        <v>360</v>
      </c>
      <c r="H101" s="197">
        <v>1</v>
      </c>
      <c r="I101" s="197" t="s">
        <v>111</v>
      </c>
      <c r="J101" s="433">
        <f>G101*H101/82800</f>
        <v>0.004347826086956522</v>
      </c>
      <c r="K101" s="214"/>
      <c r="L101" s="214"/>
      <c r="M101" s="214"/>
      <c r="N101" s="214"/>
    </row>
    <row r="102" spans="1:14" s="217" customFormat="1" ht="37.5">
      <c r="A102" s="245"/>
      <c r="B102" s="214"/>
      <c r="C102" s="209" t="s">
        <v>812</v>
      </c>
      <c r="D102" s="197" t="s">
        <v>111</v>
      </c>
      <c r="E102" s="197">
        <v>1</v>
      </c>
      <c r="F102" s="197" t="s">
        <v>87</v>
      </c>
      <c r="G102" s="197">
        <f>E102*H102*60*6</f>
        <v>720</v>
      </c>
      <c r="H102" s="197">
        <v>2</v>
      </c>
      <c r="I102" s="197" t="s">
        <v>111</v>
      </c>
      <c r="J102" s="433">
        <f>G102*H102/82800</f>
        <v>0.017391304347826087</v>
      </c>
      <c r="K102" s="214"/>
      <c r="L102" s="214"/>
      <c r="M102" s="214"/>
      <c r="N102" s="214"/>
    </row>
    <row r="103" spans="1:14" s="217" customFormat="1" ht="18.75">
      <c r="A103" s="245"/>
      <c r="B103" s="214"/>
      <c r="C103" s="214" t="s">
        <v>704</v>
      </c>
      <c r="D103" s="197"/>
      <c r="E103" s="197"/>
      <c r="F103" s="197"/>
      <c r="G103" s="197"/>
      <c r="H103" s="197"/>
      <c r="I103" s="197"/>
      <c r="J103" s="433"/>
      <c r="K103" s="214"/>
      <c r="L103" s="214"/>
      <c r="M103" s="214"/>
      <c r="N103" s="214"/>
    </row>
    <row r="104" spans="1:14" s="217" customFormat="1" ht="18.75">
      <c r="A104" s="197"/>
      <c r="B104" s="214"/>
      <c r="C104" s="214" t="s">
        <v>705</v>
      </c>
      <c r="D104" s="197"/>
      <c r="E104" s="197"/>
      <c r="F104" s="197"/>
      <c r="G104" s="197"/>
      <c r="H104" s="197"/>
      <c r="I104" s="197"/>
      <c r="J104" s="433"/>
      <c r="K104" s="214"/>
      <c r="L104" s="214"/>
      <c r="M104" s="214"/>
      <c r="N104" s="214"/>
    </row>
    <row r="105" spans="1:14" s="217" customFormat="1" ht="37.5">
      <c r="A105" s="197"/>
      <c r="B105" s="214"/>
      <c r="C105" s="209" t="s">
        <v>813</v>
      </c>
      <c r="D105" s="197"/>
      <c r="E105" s="197"/>
      <c r="F105" s="197"/>
      <c r="G105" s="197"/>
      <c r="H105" s="197"/>
      <c r="I105" s="197"/>
      <c r="J105" s="433"/>
      <c r="K105" s="214"/>
      <c r="L105" s="214"/>
      <c r="M105" s="214"/>
      <c r="N105" s="214"/>
    </row>
    <row r="106" spans="1:14" s="217" customFormat="1" ht="18.75">
      <c r="A106" s="197"/>
      <c r="B106" s="214"/>
      <c r="C106" s="214" t="s">
        <v>706</v>
      </c>
      <c r="D106" s="197"/>
      <c r="E106" s="197"/>
      <c r="F106" s="197"/>
      <c r="G106" s="197"/>
      <c r="H106" s="197"/>
      <c r="I106" s="197"/>
      <c r="J106" s="433"/>
      <c r="K106" s="214"/>
      <c r="L106" s="214"/>
      <c r="M106" s="214"/>
      <c r="N106" s="214"/>
    </row>
    <row r="107" spans="1:14" s="217" customFormat="1" ht="37.5">
      <c r="A107" s="197"/>
      <c r="B107" s="214"/>
      <c r="C107" s="209" t="s">
        <v>707</v>
      </c>
      <c r="D107" s="197" t="s">
        <v>111</v>
      </c>
      <c r="E107" s="197">
        <v>0.5</v>
      </c>
      <c r="F107" s="197" t="s">
        <v>87</v>
      </c>
      <c r="G107" s="197">
        <v>180</v>
      </c>
      <c r="H107" s="197">
        <v>1</v>
      </c>
      <c r="I107" s="197" t="s">
        <v>111</v>
      </c>
      <c r="J107" s="433">
        <f>G107*H107/82800</f>
        <v>0.002173913043478261</v>
      </c>
      <c r="K107" s="214"/>
      <c r="L107" s="214"/>
      <c r="M107" s="214"/>
      <c r="N107" s="214"/>
    </row>
    <row r="108" spans="1:14" s="217" customFormat="1" ht="18.75">
      <c r="A108" s="197"/>
      <c r="B108" s="214"/>
      <c r="C108" s="214" t="s">
        <v>708</v>
      </c>
      <c r="D108" s="197" t="s">
        <v>111</v>
      </c>
      <c r="E108" s="197">
        <v>0.1</v>
      </c>
      <c r="F108" s="197" t="s">
        <v>87</v>
      </c>
      <c r="G108" s="197">
        <v>60</v>
      </c>
      <c r="H108" s="197">
        <v>1</v>
      </c>
      <c r="I108" s="197" t="s">
        <v>111</v>
      </c>
      <c r="J108" s="433">
        <f aca="true" t="shared" si="5" ref="J108:J113">G108*H108/82800</f>
        <v>0.0007246376811594203</v>
      </c>
      <c r="K108" s="214"/>
      <c r="L108" s="214"/>
      <c r="M108" s="214"/>
      <c r="N108" s="214"/>
    </row>
    <row r="109" spans="1:14" s="217" customFormat="1" ht="18.75">
      <c r="A109" s="197"/>
      <c r="B109" s="214"/>
      <c r="C109" s="214" t="s">
        <v>709</v>
      </c>
      <c r="D109" s="197" t="s">
        <v>111</v>
      </c>
      <c r="E109" s="197">
        <v>0.5</v>
      </c>
      <c r="F109" s="197" t="s">
        <v>87</v>
      </c>
      <c r="G109" s="197">
        <v>180</v>
      </c>
      <c r="H109" s="197">
        <v>1</v>
      </c>
      <c r="I109" s="197" t="s">
        <v>111</v>
      </c>
      <c r="J109" s="433">
        <f t="shared" si="5"/>
        <v>0.002173913043478261</v>
      </c>
      <c r="K109" s="214"/>
      <c r="L109" s="214"/>
      <c r="M109" s="214"/>
      <c r="N109" s="214"/>
    </row>
    <row r="110" spans="1:14" s="217" customFormat="1" ht="18.75">
      <c r="A110" s="197"/>
      <c r="B110" s="214"/>
      <c r="C110" s="214" t="s">
        <v>710</v>
      </c>
      <c r="D110" s="197" t="s">
        <v>111</v>
      </c>
      <c r="E110" s="197">
        <v>0.1</v>
      </c>
      <c r="F110" s="197" t="s">
        <v>87</v>
      </c>
      <c r="G110" s="197">
        <v>60</v>
      </c>
      <c r="H110" s="197">
        <v>1</v>
      </c>
      <c r="I110" s="197" t="s">
        <v>111</v>
      </c>
      <c r="J110" s="433">
        <f t="shared" si="5"/>
        <v>0.0007246376811594203</v>
      </c>
      <c r="K110" s="214"/>
      <c r="L110" s="214"/>
      <c r="M110" s="214"/>
      <c r="N110" s="214"/>
    </row>
    <row r="111" spans="1:14" s="217" customFormat="1" ht="18.75">
      <c r="A111" s="197"/>
      <c r="B111" s="214"/>
      <c r="C111" s="214" t="s">
        <v>711</v>
      </c>
      <c r="D111" s="197" t="s">
        <v>111</v>
      </c>
      <c r="E111" s="197">
        <v>0.1</v>
      </c>
      <c r="F111" s="197" t="s">
        <v>87</v>
      </c>
      <c r="G111" s="197">
        <v>60</v>
      </c>
      <c r="H111" s="197">
        <v>1</v>
      </c>
      <c r="I111" s="197" t="s">
        <v>111</v>
      </c>
      <c r="J111" s="433">
        <f t="shared" si="5"/>
        <v>0.0007246376811594203</v>
      </c>
      <c r="K111" s="214"/>
      <c r="L111" s="214"/>
      <c r="M111" s="214"/>
      <c r="N111" s="214"/>
    </row>
    <row r="112" spans="1:14" s="217" customFormat="1" ht="18.75">
      <c r="A112" s="197"/>
      <c r="B112" s="214"/>
      <c r="C112" s="214" t="s">
        <v>712</v>
      </c>
      <c r="D112" s="197" t="s">
        <v>111</v>
      </c>
      <c r="E112" s="197">
        <v>1</v>
      </c>
      <c r="F112" s="197" t="s">
        <v>87</v>
      </c>
      <c r="G112" s="197">
        <v>360</v>
      </c>
      <c r="H112" s="197">
        <v>1</v>
      </c>
      <c r="I112" s="197" t="s">
        <v>111</v>
      </c>
      <c r="J112" s="433">
        <f t="shared" si="5"/>
        <v>0.004347826086956522</v>
      </c>
      <c r="K112" s="214"/>
      <c r="L112" s="214"/>
      <c r="M112" s="214"/>
      <c r="N112" s="214"/>
    </row>
    <row r="113" spans="1:14" s="217" customFormat="1" ht="18.75">
      <c r="A113" s="197"/>
      <c r="B113" s="214"/>
      <c r="C113" s="214" t="s">
        <v>713</v>
      </c>
      <c r="D113" s="197" t="s">
        <v>111</v>
      </c>
      <c r="E113" s="197">
        <v>2</v>
      </c>
      <c r="F113" s="197" t="s">
        <v>87</v>
      </c>
      <c r="G113" s="197">
        <v>720</v>
      </c>
      <c r="H113" s="197">
        <v>1</v>
      </c>
      <c r="I113" s="197" t="s">
        <v>111</v>
      </c>
      <c r="J113" s="433">
        <f t="shared" si="5"/>
        <v>0.008695652173913044</v>
      </c>
      <c r="K113" s="214"/>
      <c r="L113" s="214"/>
      <c r="M113" s="214"/>
      <c r="N113" s="214"/>
    </row>
    <row r="114" spans="1:14" s="217" customFormat="1" ht="18.75">
      <c r="A114" s="197"/>
      <c r="B114" s="214"/>
      <c r="C114" s="214" t="s">
        <v>714</v>
      </c>
      <c r="D114" s="197" t="s">
        <v>111</v>
      </c>
      <c r="E114" s="197">
        <v>2</v>
      </c>
      <c r="F114" s="197" t="s">
        <v>87</v>
      </c>
      <c r="G114" s="197">
        <f>2*60*6</f>
        <v>720</v>
      </c>
      <c r="H114" s="197">
        <v>2</v>
      </c>
      <c r="I114" s="197" t="s">
        <v>111</v>
      </c>
      <c r="J114" s="433">
        <f>G114*H114/82800</f>
        <v>0.017391304347826087</v>
      </c>
      <c r="K114" s="214"/>
      <c r="L114" s="214"/>
      <c r="M114" s="214"/>
      <c r="N114" s="214"/>
    </row>
    <row r="115" spans="1:14" s="217" customFormat="1" ht="18.75">
      <c r="A115" s="197"/>
      <c r="B115" s="214"/>
      <c r="C115" s="214" t="s">
        <v>715</v>
      </c>
      <c r="D115" s="197"/>
      <c r="E115" s="197"/>
      <c r="F115" s="197"/>
      <c r="G115" s="197"/>
      <c r="H115" s="197"/>
      <c r="I115" s="197"/>
      <c r="J115" s="433"/>
      <c r="K115" s="214"/>
      <c r="L115" s="214"/>
      <c r="M115" s="214"/>
      <c r="N115" s="214"/>
    </row>
    <row r="116" spans="1:14" s="217" customFormat="1" ht="18.75">
      <c r="A116" s="197"/>
      <c r="B116" s="214"/>
      <c r="C116" s="214" t="s">
        <v>716</v>
      </c>
      <c r="D116" s="197" t="s">
        <v>111</v>
      </c>
      <c r="E116" s="197">
        <v>1</v>
      </c>
      <c r="F116" s="197" t="s">
        <v>87</v>
      </c>
      <c r="G116" s="197">
        <v>360</v>
      </c>
      <c r="H116" s="197">
        <v>1</v>
      </c>
      <c r="I116" s="197" t="s">
        <v>111</v>
      </c>
      <c r="J116" s="433">
        <f aca="true" t="shared" si="6" ref="J116:J129">G116*H116/82800</f>
        <v>0.004347826086956522</v>
      </c>
      <c r="K116" s="214"/>
      <c r="L116" s="214"/>
      <c r="M116" s="214"/>
      <c r="N116" s="214"/>
    </row>
    <row r="117" spans="1:14" s="217" customFormat="1" ht="18.75">
      <c r="A117" s="197"/>
      <c r="B117" s="214"/>
      <c r="C117" s="214" t="s">
        <v>717</v>
      </c>
      <c r="D117" s="197" t="s">
        <v>111</v>
      </c>
      <c r="E117" s="197">
        <v>1</v>
      </c>
      <c r="F117" s="197" t="s">
        <v>87</v>
      </c>
      <c r="G117" s="197">
        <v>360</v>
      </c>
      <c r="H117" s="197">
        <v>1</v>
      </c>
      <c r="I117" s="197" t="s">
        <v>111</v>
      </c>
      <c r="J117" s="433">
        <f t="shared" si="6"/>
        <v>0.004347826086956522</v>
      </c>
      <c r="K117" s="214"/>
      <c r="L117" s="214"/>
      <c r="M117" s="214"/>
      <c r="N117" s="214"/>
    </row>
    <row r="118" spans="1:14" s="217" customFormat="1" ht="18.75">
      <c r="A118" s="197"/>
      <c r="B118" s="214"/>
      <c r="C118" s="214" t="s">
        <v>718</v>
      </c>
      <c r="D118" s="197" t="s">
        <v>111</v>
      </c>
      <c r="E118" s="197">
        <v>2</v>
      </c>
      <c r="F118" s="197" t="s">
        <v>87</v>
      </c>
      <c r="G118" s="197">
        <f>H118*E118*60*6</f>
        <v>720</v>
      </c>
      <c r="H118" s="197">
        <v>1</v>
      </c>
      <c r="I118" s="197" t="s">
        <v>111</v>
      </c>
      <c r="J118" s="433">
        <f t="shared" si="6"/>
        <v>0.008695652173913044</v>
      </c>
      <c r="K118" s="214"/>
      <c r="L118" s="214"/>
      <c r="M118" s="214"/>
      <c r="N118" s="214"/>
    </row>
    <row r="119" spans="1:14" s="217" customFormat="1" ht="18.75">
      <c r="A119" s="197"/>
      <c r="B119" s="214"/>
      <c r="C119" s="214" t="s">
        <v>719</v>
      </c>
      <c r="D119" s="197" t="s">
        <v>111</v>
      </c>
      <c r="E119" s="197">
        <v>2</v>
      </c>
      <c r="F119" s="197" t="s">
        <v>87</v>
      </c>
      <c r="G119" s="197">
        <v>720</v>
      </c>
      <c r="H119" s="197">
        <v>1</v>
      </c>
      <c r="I119" s="197" t="s">
        <v>111</v>
      </c>
      <c r="J119" s="433">
        <f t="shared" si="6"/>
        <v>0.008695652173913044</v>
      </c>
      <c r="K119" s="214"/>
      <c r="L119" s="214"/>
      <c r="M119" s="214"/>
      <c r="N119" s="214"/>
    </row>
    <row r="120" spans="1:14" s="217" customFormat="1" ht="37.5">
      <c r="A120" s="197"/>
      <c r="B120" s="214"/>
      <c r="C120" s="209" t="s">
        <v>814</v>
      </c>
      <c r="D120" s="197" t="s">
        <v>111</v>
      </c>
      <c r="E120" s="197">
        <v>1</v>
      </c>
      <c r="F120" s="197" t="s">
        <v>87</v>
      </c>
      <c r="G120" s="197">
        <f>H120*E120*60*6</f>
        <v>360</v>
      </c>
      <c r="H120" s="197">
        <v>1</v>
      </c>
      <c r="I120" s="197" t="s">
        <v>111</v>
      </c>
      <c r="J120" s="433">
        <f t="shared" si="6"/>
        <v>0.004347826086956522</v>
      </c>
      <c r="K120" s="214"/>
      <c r="L120" s="214"/>
      <c r="M120" s="214"/>
      <c r="N120" s="214"/>
    </row>
    <row r="121" spans="1:14" s="217" customFormat="1" ht="18.75">
      <c r="A121" s="197"/>
      <c r="B121" s="214"/>
      <c r="C121" s="209" t="s">
        <v>815</v>
      </c>
      <c r="D121" s="197" t="s">
        <v>111</v>
      </c>
      <c r="E121" s="197">
        <v>4</v>
      </c>
      <c r="F121" s="197" t="s">
        <v>87</v>
      </c>
      <c r="G121" s="197">
        <f>4*60*6</f>
        <v>1440</v>
      </c>
      <c r="H121" s="197">
        <v>2</v>
      </c>
      <c r="I121" s="197" t="s">
        <v>111</v>
      </c>
      <c r="J121" s="433">
        <f t="shared" si="6"/>
        <v>0.034782608695652174</v>
      </c>
      <c r="K121" s="214"/>
      <c r="L121" s="214"/>
      <c r="M121" s="214"/>
      <c r="N121" s="214"/>
    </row>
    <row r="122" spans="1:14" s="217" customFormat="1" ht="18.75">
      <c r="A122" s="197"/>
      <c r="B122" s="214"/>
      <c r="C122" s="214" t="s">
        <v>706</v>
      </c>
      <c r="D122" s="197"/>
      <c r="E122" s="197"/>
      <c r="F122" s="197"/>
      <c r="G122" s="197"/>
      <c r="H122" s="197"/>
      <c r="I122" s="197"/>
      <c r="J122" s="433"/>
      <c r="K122" s="214"/>
      <c r="L122" s="214"/>
      <c r="M122" s="214"/>
      <c r="N122" s="214"/>
    </row>
    <row r="123" spans="1:14" s="217" customFormat="1" ht="37.5">
      <c r="A123" s="197"/>
      <c r="B123" s="214"/>
      <c r="C123" s="209" t="s">
        <v>720</v>
      </c>
      <c r="D123" s="197" t="s">
        <v>111</v>
      </c>
      <c r="E123" s="197">
        <v>0.5</v>
      </c>
      <c r="F123" s="197" t="s">
        <v>87</v>
      </c>
      <c r="G123" s="197">
        <f>E123*H123*60*6</f>
        <v>360</v>
      </c>
      <c r="H123" s="197">
        <v>2</v>
      </c>
      <c r="I123" s="197" t="s">
        <v>111</v>
      </c>
      <c r="J123" s="433">
        <f t="shared" si="6"/>
        <v>0.008695652173913044</v>
      </c>
      <c r="K123" s="214"/>
      <c r="L123" s="214"/>
      <c r="M123" s="214"/>
      <c r="N123" s="214"/>
    </row>
    <row r="124" spans="1:14" s="217" customFormat="1" ht="18.75">
      <c r="A124" s="197"/>
      <c r="B124" s="214"/>
      <c r="C124" s="214" t="s">
        <v>708</v>
      </c>
      <c r="D124" s="197" t="s">
        <v>111</v>
      </c>
      <c r="E124" s="197">
        <v>0.1</v>
      </c>
      <c r="F124" s="197" t="s">
        <v>87</v>
      </c>
      <c r="G124" s="197">
        <f aca="true" t="shared" si="7" ref="G124:G129">H124*E124*60*6</f>
        <v>72</v>
      </c>
      <c r="H124" s="197">
        <v>2</v>
      </c>
      <c r="I124" s="197" t="s">
        <v>111</v>
      </c>
      <c r="J124" s="433">
        <f t="shared" si="6"/>
        <v>0.0017391304347826088</v>
      </c>
      <c r="K124" s="214"/>
      <c r="L124" s="214"/>
      <c r="M124" s="214"/>
      <c r="N124" s="214"/>
    </row>
    <row r="125" spans="1:14" s="217" customFormat="1" ht="18.75">
      <c r="A125" s="197"/>
      <c r="B125" s="214"/>
      <c r="C125" s="214" t="s">
        <v>709</v>
      </c>
      <c r="D125" s="197" t="s">
        <v>111</v>
      </c>
      <c r="E125" s="197">
        <v>0.5</v>
      </c>
      <c r="F125" s="197" t="s">
        <v>87</v>
      </c>
      <c r="G125" s="197">
        <f t="shared" si="7"/>
        <v>360</v>
      </c>
      <c r="H125" s="197">
        <v>2</v>
      </c>
      <c r="I125" s="197" t="s">
        <v>111</v>
      </c>
      <c r="J125" s="433">
        <f t="shared" si="6"/>
        <v>0.008695652173913044</v>
      </c>
      <c r="K125" s="214"/>
      <c r="L125" s="214"/>
      <c r="M125" s="214"/>
      <c r="N125" s="214"/>
    </row>
    <row r="126" spans="1:14" s="217" customFormat="1" ht="18.75">
      <c r="A126" s="197"/>
      <c r="B126" s="214"/>
      <c r="C126" s="214" t="s">
        <v>710</v>
      </c>
      <c r="D126" s="197" t="s">
        <v>111</v>
      </c>
      <c r="E126" s="197">
        <v>0.1</v>
      </c>
      <c r="F126" s="197" t="s">
        <v>87</v>
      </c>
      <c r="G126" s="197">
        <f t="shared" si="7"/>
        <v>72</v>
      </c>
      <c r="H126" s="197">
        <v>2</v>
      </c>
      <c r="I126" s="197" t="s">
        <v>111</v>
      </c>
      <c r="J126" s="433">
        <f t="shared" si="6"/>
        <v>0.0017391304347826088</v>
      </c>
      <c r="K126" s="214"/>
      <c r="L126" s="214"/>
      <c r="M126" s="214"/>
      <c r="N126" s="214"/>
    </row>
    <row r="127" spans="1:14" s="217" customFormat="1" ht="18.75">
      <c r="A127" s="197"/>
      <c r="B127" s="214"/>
      <c r="C127" s="214" t="s">
        <v>721</v>
      </c>
      <c r="D127" s="197" t="s">
        <v>111</v>
      </c>
      <c r="E127" s="197">
        <v>0.1</v>
      </c>
      <c r="F127" s="197" t="s">
        <v>87</v>
      </c>
      <c r="G127" s="197">
        <f t="shared" si="7"/>
        <v>72</v>
      </c>
      <c r="H127" s="197">
        <v>2</v>
      </c>
      <c r="I127" s="197" t="s">
        <v>111</v>
      </c>
      <c r="J127" s="433">
        <f t="shared" si="6"/>
        <v>0.0017391304347826088</v>
      </c>
      <c r="K127" s="214"/>
      <c r="L127" s="214"/>
      <c r="M127" s="214"/>
      <c r="N127" s="214"/>
    </row>
    <row r="128" spans="1:14" s="217" customFormat="1" ht="18.75">
      <c r="A128" s="197"/>
      <c r="B128" s="214"/>
      <c r="C128" s="214" t="s">
        <v>712</v>
      </c>
      <c r="D128" s="197" t="s">
        <v>111</v>
      </c>
      <c r="E128" s="197">
        <v>1</v>
      </c>
      <c r="F128" s="197" t="s">
        <v>87</v>
      </c>
      <c r="G128" s="197">
        <f t="shared" si="7"/>
        <v>720</v>
      </c>
      <c r="H128" s="197">
        <v>2</v>
      </c>
      <c r="I128" s="197" t="s">
        <v>111</v>
      </c>
      <c r="J128" s="433">
        <f t="shared" si="6"/>
        <v>0.017391304347826087</v>
      </c>
      <c r="K128" s="214"/>
      <c r="L128" s="214"/>
      <c r="M128" s="214"/>
      <c r="N128" s="214"/>
    </row>
    <row r="129" spans="1:14" s="217" customFormat="1" ht="18.75">
      <c r="A129" s="197"/>
      <c r="B129" s="214"/>
      <c r="C129" s="214" t="s">
        <v>713</v>
      </c>
      <c r="D129" s="197" t="s">
        <v>111</v>
      </c>
      <c r="E129" s="197">
        <v>2</v>
      </c>
      <c r="F129" s="197" t="s">
        <v>87</v>
      </c>
      <c r="G129" s="197">
        <f t="shared" si="7"/>
        <v>1440</v>
      </c>
      <c r="H129" s="197">
        <v>2</v>
      </c>
      <c r="I129" s="197" t="s">
        <v>111</v>
      </c>
      <c r="J129" s="433">
        <f t="shared" si="6"/>
        <v>0.034782608695652174</v>
      </c>
      <c r="K129" s="214"/>
      <c r="L129" s="214"/>
      <c r="M129" s="214"/>
      <c r="N129" s="214"/>
    </row>
    <row r="130" spans="1:14" s="217" customFormat="1" ht="18.75">
      <c r="A130" s="197"/>
      <c r="B130" s="214"/>
      <c r="C130" s="214" t="s">
        <v>722</v>
      </c>
      <c r="D130" s="197" t="s">
        <v>111</v>
      </c>
      <c r="E130" s="197">
        <v>2</v>
      </c>
      <c r="F130" s="197" t="s">
        <v>87</v>
      </c>
      <c r="G130" s="197">
        <v>720</v>
      </c>
      <c r="H130" s="197">
        <v>6</v>
      </c>
      <c r="I130" s="197" t="s">
        <v>111</v>
      </c>
      <c r="J130" s="433">
        <f>G130*H130/82800</f>
        <v>0.05217391304347826</v>
      </c>
      <c r="K130" s="214"/>
      <c r="L130" s="214"/>
      <c r="M130" s="214"/>
      <c r="N130" s="214"/>
    </row>
    <row r="131" spans="1:14" s="217" customFormat="1" ht="18.75">
      <c r="A131" s="197"/>
      <c r="B131" s="214"/>
      <c r="C131" s="214" t="s">
        <v>715</v>
      </c>
      <c r="D131" s="197"/>
      <c r="E131" s="197"/>
      <c r="F131" s="197"/>
      <c r="G131" s="197"/>
      <c r="H131" s="197"/>
      <c r="I131" s="197"/>
      <c r="J131" s="433"/>
      <c r="K131" s="214"/>
      <c r="L131" s="214"/>
      <c r="M131" s="214"/>
      <c r="N131" s="214"/>
    </row>
    <row r="132" spans="1:14" s="217" customFormat="1" ht="18.75">
      <c r="A132" s="197"/>
      <c r="B132" s="214"/>
      <c r="C132" s="214" t="s">
        <v>723</v>
      </c>
      <c r="D132" s="197" t="s">
        <v>111</v>
      </c>
      <c r="E132" s="197">
        <v>2</v>
      </c>
      <c r="F132" s="197" t="s">
        <v>87</v>
      </c>
      <c r="G132" s="197">
        <f>H132*E132*60*6</f>
        <v>720</v>
      </c>
      <c r="H132" s="197">
        <v>1</v>
      </c>
      <c r="I132" s="197" t="s">
        <v>111</v>
      </c>
      <c r="J132" s="433">
        <f>G132*H132/82800</f>
        <v>0.008695652173913044</v>
      </c>
      <c r="K132" s="214"/>
      <c r="L132" s="214"/>
      <c r="M132" s="214"/>
      <c r="N132" s="214"/>
    </row>
    <row r="133" spans="1:14" s="217" customFormat="1" ht="18.75">
      <c r="A133" s="197"/>
      <c r="B133" s="214"/>
      <c r="C133" s="214" t="s">
        <v>724</v>
      </c>
      <c r="D133" s="197" t="s">
        <v>111</v>
      </c>
      <c r="E133" s="197">
        <v>1</v>
      </c>
      <c r="F133" s="197" t="s">
        <v>87</v>
      </c>
      <c r="G133" s="197">
        <v>360</v>
      </c>
      <c r="H133" s="197">
        <v>2</v>
      </c>
      <c r="I133" s="197" t="s">
        <v>111</v>
      </c>
      <c r="J133" s="433">
        <f>G133*H133/82800</f>
        <v>0.008695652173913044</v>
      </c>
      <c r="K133" s="214"/>
      <c r="L133" s="214"/>
      <c r="M133" s="214"/>
      <c r="N133" s="214"/>
    </row>
    <row r="134" spans="1:14" s="409" customFormat="1" ht="20.25">
      <c r="A134" s="400">
        <v>7</v>
      </c>
      <c r="B134" s="401" t="s">
        <v>725</v>
      </c>
      <c r="C134" s="402"/>
      <c r="D134" s="403"/>
      <c r="E134" s="403"/>
      <c r="F134" s="404"/>
      <c r="G134" s="405"/>
      <c r="H134" s="406"/>
      <c r="I134" s="407"/>
      <c r="J134" s="408"/>
      <c r="K134" s="403"/>
      <c r="L134" s="403"/>
      <c r="M134" s="403"/>
      <c r="N134" s="397" t="s">
        <v>672</v>
      </c>
    </row>
    <row r="135" spans="1:14" s="201" customFormat="1" ht="18.75">
      <c r="A135" s="291"/>
      <c r="B135" s="392" t="s">
        <v>816</v>
      </c>
      <c r="C135" s="292"/>
      <c r="D135" s="293"/>
      <c r="E135" s="293"/>
      <c r="F135" s="294"/>
      <c r="G135" s="295"/>
      <c r="H135" s="296"/>
      <c r="I135" s="297"/>
      <c r="J135" s="390"/>
      <c r="K135" s="293"/>
      <c r="L135" s="293"/>
      <c r="M135" s="293"/>
      <c r="N135" s="391"/>
    </row>
    <row r="136" spans="1:15" s="303" customFormat="1" ht="37.5">
      <c r="A136" s="298"/>
      <c r="C136" s="544" t="s">
        <v>981</v>
      </c>
      <c r="D136" s="298" t="s">
        <v>220</v>
      </c>
      <c r="E136" s="298">
        <v>6</v>
      </c>
      <c r="F136" s="298" t="s">
        <v>349</v>
      </c>
      <c r="G136" s="298">
        <v>360</v>
      </c>
      <c r="H136" s="300">
        <v>1</v>
      </c>
      <c r="I136" s="298" t="s">
        <v>111</v>
      </c>
      <c r="J136" s="313">
        <f>G136*H136/82800</f>
        <v>0.004347826086956522</v>
      </c>
      <c r="K136" s="298"/>
      <c r="L136" s="298"/>
      <c r="M136" s="298"/>
      <c r="N136" s="301"/>
      <c r="O136" s="302"/>
    </row>
    <row r="137" spans="1:14" s="303" customFormat="1" ht="18.75">
      <c r="A137" s="298"/>
      <c r="B137" s="545"/>
      <c r="C137" s="546" t="s">
        <v>982</v>
      </c>
      <c r="D137" s="547" t="s">
        <v>111</v>
      </c>
      <c r="E137" s="548">
        <v>2</v>
      </c>
      <c r="F137" s="547" t="s">
        <v>87</v>
      </c>
      <c r="G137" s="548">
        <f>20*6*60</f>
        <v>7200</v>
      </c>
      <c r="H137" s="549">
        <v>1</v>
      </c>
      <c r="I137" s="549" t="s">
        <v>111</v>
      </c>
      <c r="J137" s="550">
        <f>G137*H137/82800</f>
        <v>0.08695652173913043</v>
      </c>
      <c r="K137" s="298"/>
      <c r="L137" s="298"/>
      <c r="M137" s="298"/>
      <c r="N137" s="301"/>
    </row>
    <row r="138" spans="1:14" s="303" customFormat="1" ht="18.75">
      <c r="A138" s="298"/>
      <c r="B138" s="393" t="s">
        <v>817</v>
      </c>
      <c r="C138" s="299"/>
      <c r="D138" s="305"/>
      <c r="E138" s="305"/>
      <c r="F138" s="305"/>
      <c r="G138" s="305"/>
      <c r="H138" s="298"/>
      <c r="I138" s="298"/>
      <c r="J138" s="314"/>
      <c r="K138" s="298"/>
      <c r="L138" s="298"/>
      <c r="M138" s="307"/>
      <c r="N138" s="306"/>
    </row>
    <row r="139" spans="1:14" s="303" customFormat="1" ht="37.5">
      <c r="A139" s="298"/>
      <c r="B139" s="308"/>
      <c r="C139" s="304" t="s">
        <v>727</v>
      </c>
      <c r="D139" s="298" t="s">
        <v>111</v>
      </c>
      <c r="E139" s="305">
        <v>1</v>
      </c>
      <c r="F139" s="305" t="s">
        <v>349</v>
      </c>
      <c r="G139" s="305">
        <f>E139*60</f>
        <v>60</v>
      </c>
      <c r="H139" s="298">
        <v>6</v>
      </c>
      <c r="I139" s="298" t="s">
        <v>111</v>
      </c>
      <c r="J139" s="314">
        <f aca="true" t="shared" si="8" ref="J139:J144">G139*H139/82800</f>
        <v>0.004347826086956522</v>
      </c>
      <c r="K139" s="298"/>
      <c r="L139" s="298"/>
      <c r="M139" s="298"/>
      <c r="N139" s="301"/>
    </row>
    <row r="140" spans="1:14" s="303" customFormat="1" ht="18.75">
      <c r="A140" s="298"/>
      <c r="B140" s="308"/>
      <c r="C140" s="304" t="s">
        <v>726</v>
      </c>
      <c r="D140" s="298" t="s">
        <v>111</v>
      </c>
      <c r="E140" s="305">
        <v>1</v>
      </c>
      <c r="F140" s="298" t="s">
        <v>349</v>
      </c>
      <c r="G140" s="305">
        <v>60</v>
      </c>
      <c r="H140" s="298">
        <v>1</v>
      </c>
      <c r="I140" s="298" t="s">
        <v>111</v>
      </c>
      <c r="J140" s="314">
        <f t="shared" si="8"/>
        <v>0.0007246376811594203</v>
      </c>
      <c r="K140" s="298"/>
      <c r="L140" s="298"/>
      <c r="M140" s="298"/>
      <c r="N140" s="301"/>
    </row>
    <row r="141" spans="1:14" s="303" customFormat="1" ht="56.25">
      <c r="A141" s="298"/>
      <c r="B141" s="308"/>
      <c r="C141" s="309" t="s">
        <v>983</v>
      </c>
      <c r="D141" s="298" t="s">
        <v>111</v>
      </c>
      <c r="E141" s="305">
        <v>5</v>
      </c>
      <c r="F141" s="298" t="s">
        <v>349</v>
      </c>
      <c r="G141" s="310">
        <f>60*E141</f>
        <v>300</v>
      </c>
      <c r="H141" s="298">
        <v>1</v>
      </c>
      <c r="I141" s="298" t="s">
        <v>111</v>
      </c>
      <c r="J141" s="314">
        <f t="shared" si="8"/>
        <v>0.0036231884057971015</v>
      </c>
      <c r="K141" s="298"/>
      <c r="L141" s="298"/>
      <c r="M141" s="298"/>
      <c r="N141" s="301"/>
    </row>
    <row r="142" spans="1:14" s="303" customFormat="1" ht="37.5">
      <c r="A142" s="298"/>
      <c r="B142" s="308"/>
      <c r="C142" s="299" t="s">
        <v>818</v>
      </c>
      <c r="D142" s="305" t="s">
        <v>220</v>
      </c>
      <c r="E142" s="305">
        <v>3</v>
      </c>
      <c r="F142" s="305" t="s">
        <v>349</v>
      </c>
      <c r="G142" s="305">
        <f>60*E142</f>
        <v>180</v>
      </c>
      <c r="H142" s="298">
        <v>1</v>
      </c>
      <c r="I142" s="298" t="s">
        <v>111</v>
      </c>
      <c r="J142" s="314">
        <f t="shared" si="8"/>
        <v>0.002173913043478261</v>
      </c>
      <c r="K142" s="298"/>
      <c r="L142" s="298"/>
      <c r="M142" s="298"/>
      <c r="N142" s="301"/>
    </row>
    <row r="143" spans="1:14" s="303" customFormat="1" ht="37.5">
      <c r="A143" s="298"/>
      <c r="B143" s="301"/>
      <c r="C143" s="299" t="s">
        <v>728</v>
      </c>
      <c r="D143" s="298"/>
      <c r="E143" s="305">
        <v>30</v>
      </c>
      <c r="F143" s="305" t="s">
        <v>349</v>
      </c>
      <c r="G143" s="305">
        <f>E143*60</f>
        <v>1800</v>
      </c>
      <c r="H143" s="298">
        <v>1</v>
      </c>
      <c r="I143" s="298" t="s">
        <v>111</v>
      </c>
      <c r="J143" s="313">
        <f t="shared" si="8"/>
        <v>0.021739130434782608</v>
      </c>
      <c r="K143" s="298"/>
      <c r="L143" s="298"/>
      <c r="M143" s="298"/>
      <c r="N143" s="301"/>
    </row>
    <row r="144" spans="1:14" s="303" customFormat="1" ht="18.75">
      <c r="A144" s="298"/>
      <c r="B144" s="315"/>
      <c r="C144" s="316" t="s">
        <v>984</v>
      </c>
      <c r="D144" s="312" t="s">
        <v>111</v>
      </c>
      <c r="E144" s="310">
        <v>2</v>
      </c>
      <c r="F144" s="310" t="s">
        <v>349</v>
      </c>
      <c r="G144" s="310">
        <f>60*E144</f>
        <v>120</v>
      </c>
      <c r="H144" s="298">
        <v>6</v>
      </c>
      <c r="I144" s="298" t="s">
        <v>111</v>
      </c>
      <c r="J144" s="313">
        <f t="shared" si="8"/>
        <v>0.008695652173913044</v>
      </c>
      <c r="K144" s="311"/>
      <c r="L144" s="298"/>
      <c r="M144" s="311"/>
      <c r="N144" s="301"/>
    </row>
    <row r="145" spans="1:14" s="399" customFormat="1" ht="20.25">
      <c r="A145" s="394">
        <v>8</v>
      </c>
      <c r="B145" s="636" t="s">
        <v>729</v>
      </c>
      <c r="C145" s="179"/>
      <c r="D145" s="396"/>
      <c r="E145" s="396"/>
      <c r="F145" s="396"/>
      <c r="G145" s="397"/>
      <c r="H145" s="179"/>
      <c r="I145" s="179"/>
      <c r="J145" s="398"/>
      <c r="K145" s="396"/>
      <c r="L145" s="396"/>
      <c r="M145" s="396"/>
      <c r="N145" s="397"/>
    </row>
    <row r="146" spans="1:14" s="320" customFormat="1" ht="19.5">
      <c r="A146" s="318"/>
      <c r="B146" s="123" t="s">
        <v>819</v>
      </c>
      <c r="C146" s="319"/>
      <c r="D146" s="85"/>
      <c r="E146" s="197"/>
      <c r="F146" s="196"/>
      <c r="G146" s="197"/>
      <c r="H146" s="381"/>
      <c r="I146" s="431"/>
      <c r="J146" s="317"/>
      <c r="K146" s="196"/>
      <c r="L146" s="196"/>
      <c r="M146" s="196"/>
      <c r="N146" s="85"/>
    </row>
    <row r="147" spans="1:14" s="320" customFormat="1" ht="37.5">
      <c r="A147" s="318"/>
      <c r="B147" s="321"/>
      <c r="C147" s="200" t="s">
        <v>730</v>
      </c>
      <c r="D147" s="196" t="s">
        <v>111</v>
      </c>
      <c r="E147" s="196">
        <v>5</v>
      </c>
      <c r="F147" s="196" t="s">
        <v>87</v>
      </c>
      <c r="G147" s="196">
        <f>5*6*60*3</f>
        <v>5400</v>
      </c>
      <c r="H147" s="249">
        <v>2</v>
      </c>
      <c r="I147" s="249" t="s">
        <v>111</v>
      </c>
      <c r="J147" s="432">
        <f aca="true" t="shared" si="9" ref="J147:J158">G147*H147/82800</f>
        <v>0.13043478260869565</v>
      </c>
      <c r="K147" s="196"/>
      <c r="L147" s="196"/>
      <c r="M147" s="196"/>
      <c r="N147" s="85"/>
    </row>
    <row r="148" spans="1:14" s="320" customFormat="1" ht="24.75" customHeight="1">
      <c r="A148" s="318"/>
      <c r="B148" s="85"/>
      <c r="C148" s="200" t="s">
        <v>731</v>
      </c>
      <c r="D148" s="196" t="s">
        <v>111</v>
      </c>
      <c r="E148" s="196">
        <v>1</v>
      </c>
      <c r="F148" s="196" t="s">
        <v>87</v>
      </c>
      <c r="G148" s="196">
        <f>1*6*60*3</f>
        <v>1080</v>
      </c>
      <c r="H148" s="249">
        <v>2</v>
      </c>
      <c r="I148" s="249" t="s">
        <v>111</v>
      </c>
      <c r="J148" s="432">
        <f t="shared" si="9"/>
        <v>0.02608695652173913</v>
      </c>
      <c r="K148" s="196"/>
      <c r="L148" s="196"/>
      <c r="M148" s="196"/>
      <c r="N148" s="85"/>
    </row>
    <row r="149" spans="1:14" s="320" customFormat="1" ht="37.5">
      <c r="A149" s="318"/>
      <c r="B149" s="85"/>
      <c r="C149" s="261" t="s">
        <v>732</v>
      </c>
      <c r="D149" s="196" t="s">
        <v>111</v>
      </c>
      <c r="E149" s="196">
        <v>3</v>
      </c>
      <c r="F149" s="196" t="s">
        <v>87</v>
      </c>
      <c r="G149" s="196">
        <f>3*6*60*1</f>
        <v>1080</v>
      </c>
      <c r="H149" s="249">
        <v>1</v>
      </c>
      <c r="I149" s="249" t="s">
        <v>111</v>
      </c>
      <c r="J149" s="432">
        <f t="shared" si="9"/>
        <v>0.013043478260869565</v>
      </c>
      <c r="K149" s="196"/>
      <c r="L149" s="196"/>
      <c r="M149" s="196"/>
      <c r="N149" s="85"/>
    </row>
    <row r="150" spans="1:14" s="320" customFormat="1" ht="37.5">
      <c r="A150" s="318"/>
      <c r="B150" s="85"/>
      <c r="C150" s="200" t="s">
        <v>733</v>
      </c>
      <c r="D150" s="196" t="s">
        <v>111</v>
      </c>
      <c r="E150" s="196">
        <v>5</v>
      </c>
      <c r="F150" s="196" t="s">
        <v>87</v>
      </c>
      <c r="G150" s="196">
        <f>5*6*60</f>
        <v>1800</v>
      </c>
      <c r="H150" s="249">
        <v>1</v>
      </c>
      <c r="I150" s="249" t="s">
        <v>111</v>
      </c>
      <c r="J150" s="432">
        <f t="shared" si="9"/>
        <v>0.021739130434782608</v>
      </c>
      <c r="K150" s="196"/>
      <c r="L150" s="196"/>
      <c r="M150" s="196"/>
      <c r="N150" s="85"/>
    </row>
    <row r="151" spans="1:14" s="320" customFormat="1" ht="37.5">
      <c r="A151" s="318"/>
      <c r="B151" s="85"/>
      <c r="C151" s="200" t="s">
        <v>734</v>
      </c>
      <c r="D151" s="196" t="s">
        <v>111</v>
      </c>
      <c r="E151" s="196">
        <v>5</v>
      </c>
      <c r="F151" s="196" t="s">
        <v>87</v>
      </c>
      <c r="G151" s="196">
        <f>5*6*60</f>
        <v>1800</v>
      </c>
      <c r="H151" s="249">
        <v>1</v>
      </c>
      <c r="I151" s="249" t="s">
        <v>111</v>
      </c>
      <c r="J151" s="432">
        <f t="shared" si="9"/>
        <v>0.021739130434782608</v>
      </c>
      <c r="K151" s="196"/>
      <c r="L151" s="196"/>
      <c r="M151" s="196"/>
      <c r="N151" s="85"/>
    </row>
    <row r="152" spans="1:14" s="320" customFormat="1" ht="19.5">
      <c r="A152" s="318"/>
      <c r="B152" s="85"/>
      <c r="C152" s="200" t="s">
        <v>735</v>
      </c>
      <c r="D152" s="196" t="s">
        <v>111</v>
      </c>
      <c r="E152" s="196">
        <v>2</v>
      </c>
      <c r="F152" s="196" t="s">
        <v>87</v>
      </c>
      <c r="G152" s="196">
        <f>2*6*60</f>
        <v>720</v>
      </c>
      <c r="H152" s="249">
        <v>1</v>
      </c>
      <c r="I152" s="249" t="s">
        <v>111</v>
      </c>
      <c r="J152" s="432">
        <v>0</v>
      </c>
      <c r="K152" s="196"/>
      <c r="L152" s="196"/>
      <c r="M152" s="196"/>
      <c r="N152" s="85"/>
    </row>
    <row r="153" spans="1:14" s="320" customFormat="1" ht="37.5">
      <c r="A153" s="318"/>
      <c r="B153" s="85"/>
      <c r="C153" s="206" t="s">
        <v>736</v>
      </c>
      <c r="D153" s="196" t="s">
        <v>111</v>
      </c>
      <c r="E153" s="196">
        <v>1</v>
      </c>
      <c r="F153" s="196" t="s">
        <v>87</v>
      </c>
      <c r="G153" s="196">
        <f>1*6*60</f>
        <v>360</v>
      </c>
      <c r="H153" s="249">
        <v>1</v>
      </c>
      <c r="I153" s="249" t="s">
        <v>111</v>
      </c>
      <c r="J153" s="432">
        <f t="shared" si="9"/>
        <v>0.004347826086956522</v>
      </c>
      <c r="K153" s="196"/>
      <c r="L153" s="196"/>
      <c r="M153" s="196"/>
      <c r="N153" s="85"/>
    </row>
    <row r="154" spans="1:14" s="320" customFormat="1" ht="56.25">
      <c r="A154" s="318"/>
      <c r="B154" s="85"/>
      <c r="C154" s="261" t="s">
        <v>737</v>
      </c>
      <c r="D154" s="196" t="s">
        <v>111</v>
      </c>
      <c r="E154" s="196">
        <v>3</v>
      </c>
      <c r="F154" s="196" t="s">
        <v>87</v>
      </c>
      <c r="G154" s="196">
        <f>3*6*60</f>
        <v>1080</v>
      </c>
      <c r="H154" s="249">
        <v>3</v>
      </c>
      <c r="I154" s="249" t="s">
        <v>111</v>
      </c>
      <c r="J154" s="432">
        <f t="shared" si="9"/>
        <v>0.0391304347826087</v>
      </c>
      <c r="K154" s="196"/>
      <c r="L154" s="196"/>
      <c r="M154" s="196"/>
      <c r="N154" s="85"/>
    </row>
    <row r="155" spans="1:14" s="320" customFormat="1" ht="37.5">
      <c r="A155" s="318"/>
      <c r="B155" s="85"/>
      <c r="C155" s="261" t="s">
        <v>738</v>
      </c>
      <c r="D155" s="196" t="s">
        <v>111</v>
      </c>
      <c r="E155" s="196">
        <v>5</v>
      </c>
      <c r="F155" s="196" t="s">
        <v>87</v>
      </c>
      <c r="G155" s="196">
        <f>5*6*60</f>
        <v>1800</v>
      </c>
      <c r="H155" s="249">
        <v>1</v>
      </c>
      <c r="I155" s="249" t="s">
        <v>111</v>
      </c>
      <c r="J155" s="432">
        <f t="shared" si="9"/>
        <v>0.021739130434782608</v>
      </c>
      <c r="K155" s="196"/>
      <c r="L155" s="196"/>
      <c r="M155" s="196"/>
      <c r="N155" s="85"/>
    </row>
    <row r="156" spans="1:14" s="320" customFormat="1" ht="37.5">
      <c r="A156" s="318"/>
      <c r="B156" s="85"/>
      <c r="C156" s="261" t="s">
        <v>739</v>
      </c>
      <c r="D156" s="196" t="s">
        <v>111</v>
      </c>
      <c r="E156" s="196">
        <v>3</v>
      </c>
      <c r="F156" s="196" t="s">
        <v>668</v>
      </c>
      <c r="G156" s="196">
        <f>3*60</f>
        <v>180</v>
      </c>
      <c r="H156" s="249">
        <v>5</v>
      </c>
      <c r="I156" s="249" t="s">
        <v>111</v>
      </c>
      <c r="J156" s="432">
        <f t="shared" si="9"/>
        <v>0.010869565217391304</v>
      </c>
      <c r="K156" s="196"/>
      <c r="L156" s="196"/>
      <c r="M156" s="196"/>
      <c r="N156" s="85"/>
    </row>
    <row r="157" spans="1:14" s="320" customFormat="1" ht="37.5">
      <c r="A157" s="318"/>
      <c r="B157" s="85"/>
      <c r="C157" s="206" t="s">
        <v>740</v>
      </c>
      <c r="D157" s="196" t="s">
        <v>111</v>
      </c>
      <c r="E157" s="196">
        <v>7</v>
      </c>
      <c r="F157" s="196" t="s">
        <v>87</v>
      </c>
      <c r="G157" s="196">
        <f>7*6*60</f>
        <v>2520</v>
      </c>
      <c r="H157" s="249">
        <v>5</v>
      </c>
      <c r="I157" s="249" t="s">
        <v>111</v>
      </c>
      <c r="J157" s="432">
        <f t="shared" si="9"/>
        <v>0.15217391304347827</v>
      </c>
      <c r="K157" s="196"/>
      <c r="L157" s="196"/>
      <c r="M157" s="196"/>
      <c r="N157" s="85"/>
    </row>
    <row r="158" spans="1:14" s="320" customFormat="1" ht="38.25" thickBot="1">
      <c r="A158" s="318"/>
      <c r="B158" s="85"/>
      <c r="C158" s="261" t="s">
        <v>741</v>
      </c>
      <c r="D158" s="196" t="s">
        <v>111</v>
      </c>
      <c r="E158" s="196">
        <v>7</v>
      </c>
      <c r="F158" s="196" t="s">
        <v>87</v>
      </c>
      <c r="G158" s="196">
        <f>7*6*60</f>
        <v>2520</v>
      </c>
      <c r="H158" s="249">
        <v>5</v>
      </c>
      <c r="I158" s="249" t="s">
        <v>111</v>
      </c>
      <c r="J158" s="435">
        <f t="shared" si="9"/>
        <v>0.15217391304347827</v>
      </c>
      <c r="K158" s="196"/>
      <c r="L158" s="196"/>
      <c r="M158" s="196"/>
      <c r="N158" s="85"/>
    </row>
    <row r="159" spans="1:14" s="230" customFormat="1" ht="21" thickBot="1">
      <c r="A159" s="638"/>
      <c r="B159" s="639"/>
      <c r="C159" s="640" t="s">
        <v>221</v>
      </c>
      <c r="D159" s="630"/>
      <c r="E159" s="631"/>
      <c r="F159" s="631"/>
      <c r="G159" s="641">
        <f>SUM(G147:G158)</f>
        <v>20340</v>
      </c>
      <c r="H159" s="632"/>
      <c r="I159" s="642"/>
      <c r="J159" s="637">
        <f>SUM(J8:J158)</f>
        <v>3.602318840579713</v>
      </c>
      <c r="K159" s="643"/>
      <c r="L159" s="396"/>
      <c r="M159" s="396"/>
      <c r="N159" s="644"/>
    </row>
    <row r="160" spans="1:13" s="322" customFormat="1" ht="18.75">
      <c r="A160" s="297"/>
      <c r="C160" s="323"/>
      <c r="D160" s="324"/>
      <c r="E160" s="324"/>
      <c r="F160" s="324"/>
      <c r="G160" s="324"/>
      <c r="H160" s="324"/>
      <c r="I160" s="324"/>
      <c r="J160" s="325"/>
      <c r="K160" s="324"/>
      <c r="L160" s="324"/>
      <c r="M160" s="324"/>
    </row>
  </sheetData>
  <sheetProtection/>
  <mergeCells count="13">
    <mergeCell ref="H3:I4"/>
    <mergeCell ref="J3:J5"/>
    <mergeCell ref="K3:M3"/>
    <mergeCell ref="N3:N5"/>
    <mergeCell ref="K4:K5"/>
    <mergeCell ref="L4:L5"/>
    <mergeCell ref="M4:M5"/>
    <mergeCell ref="A3:A5"/>
    <mergeCell ref="B3:B5"/>
    <mergeCell ref="C3:C5"/>
    <mergeCell ref="D3:D5"/>
    <mergeCell ref="E3:F4"/>
    <mergeCell ref="G3:G5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5"/>
  <sheetViews>
    <sheetView zoomScale="80" zoomScaleNormal="80" zoomScalePageLayoutView="0" workbookViewId="0" topLeftCell="A1">
      <selection activeCell="P9" sqref="P9"/>
    </sheetView>
  </sheetViews>
  <sheetFormatPr defaultColWidth="9.140625" defaultRowHeight="15"/>
  <cols>
    <col min="1" max="1" width="6.421875" style="326" customWidth="1"/>
    <col min="2" max="2" width="8.140625" style="243" customWidth="1"/>
    <col min="3" max="3" width="29.421875" style="243" customWidth="1"/>
    <col min="4" max="4" width="7.140625" style="243" customWidth="1"/>
    <col min="5" max="5" width="4.8515625" style="243" customWidth="1"/>
    <col min="6" max="6" width="6.8515625" style="243" customWidth="1"/>
    <col min="7" max="7" width="11.421875" style="243" customWidth="1"/>
    <col min="8" max="8" width="7.140625" style="243" customWidth="1"/>
    <col min="9" max="9" width="5.28125" style="243" customWidth="1"/>
    <col min="10" max="10" width="8.421875" style="244" customWidth="1"/>
    <col min="11" max="11" width="6.421875" style="243" customWidth="1"/>
    <col min="12" max="12" width="5.421875" style="243" customWidth="1"/>
    <col min="13" max="13" width="7.28125" style="243" customWidth="1"/>
    <col min="14" max="14" width="7.57421875" style="243" customWidth="1"/>
    <col min="15" max="16384" width="9.140625" style="243" customWidth="1"/>
  </cols>
  <sheetData>
    <row r="1" spans="1:3" ht="23.25">
      <c r="A1" s="654"/>
      <c r="C1" s="35" t="s">
        <v>1002</v>
      </c>
    </row>
    <row r="3" spans="1:14" s="322" customFormat="1" ht="50.25" customHeight="1">
      <c r="A3" s="514" t="s">
        <v>63</v>
      </c>
      <c r="B3" s="514" t="s">
        <v>64</v>
      </c>
      <c r="C3" s="514" t="s">
        <v>65</v>
      </c>
      <c r="D3" s="515" t="s">
        <v>66</v>
      </c>
      <c r="E3" s="514" t="s">
        <v>67</v>
      </c>
      <c r="F3" s="514"/>
      <c r="G3" s="514" t="s">
        <v>68</v>
      </c>
      <c r="H3" s="514" t="s">
        <v>69</v>
      </c>
      <c r="I3" s="514"/>
      <c r="J3" s="543" t="s">
        <v>70</v>
      </c>
      <c r="K3" s="514" t="s">
        <v>71</v>
      </c>
      <c r="L3" s="514"/>
      <c r="M3" s="514"/>
      <c r="N3" s="514" t="s">
        <v>72</v>
      </c>
    </row>
    <row r="4" spans="1:14" s="230" customFormat="1" ht="18.75">
      <c r="A4" s="514"/>
      <c r="B4" s="514"/>
      <c r="C4" s="514"/>
      <c r="D4" s="515"/>
      <c r="E4" s="514"/>
      <c r="F4" s="514"/>
      <c r="G4" s="514"/>
      <c r="H4" s="514"/>
      <c r="I4" s="514"/>
      <c r="J4" s="543"/>
      <c r="K4" s="514" t="s">
        <v>987</v>
      </c>
      <c r="L4" s="515" t="s">
        <v>988</v>
      </c>
      <c r="M4" s="516" t="s">
        <v>75</v>
      </c>
      <c r="N4" s="514"/>
    </row>
    <row r="5" spans="1:14" s="230" customFormat="1" ht="45" customHeight="1">
      <c r="A5" s="514"/>
      <c r="B5" s="514"/>
      <c r="C5" s="514"/>
      <c r="D5" s="515"/>
      <c r="E5" s="440" t="s">
        <v>986</v>
      </c>
      <c r="F5" s="441" t="s">
        <v>77</v>
      </c>
      <c r="G5" s="514"/>
      <c r="H5" s="440" t="s">
        <v>985</v>
      </c>
      <c r="I5" s="440" t="s">
        <v>78</v>
      </c>
      <c r="J5" s="543"/>
      <c r="K5" s="514"/>
      <c r="L5" s="515"/>
      <c r="M5" s="517"/>
      <c r="N5" s="514"/>
    </row>
    <row r="6" spans="1:14" s="230" customFormat="1" ht="37.5">
      <c r="A6" s="237"/>
      <c r="B6" s="223"/>
      <c r="C6" s="59" t="s">
        <v>742</v>
      </c>
      <c r="D6" s="228" t="s">
        <v>111</v>
      </c>
      <c r="E6" s="224">
        <v>3</v>
      </c>
      <c r="F6" s="224" t="s">
        <v>87</v>
      </c>
      <c r="G6" s="229">
        <f>360*3</f>
        <v>1080</v>
      </c>
      <c r="H6" s="224">
        <v>2</v>
      </c>
      <c r="I6" s="238" t="s">
        <v>111</v>
      </c>
      <c r="J6" s="434">
        <f>H6*G6/82800</f>
        <v>0.02608695652173913</v>
      </c>
      <c r="K6" s="224" t="s">
        <v>1005</v>
      </c>
      <c r="L6" s="224"/>
      <c r="M6" s="224"/>
      <c r="N6" s="238" t="s">
        <v>1003</v>
      </c>
    </row>
    <row r="7" spans="1:14" s="230" customFormat="1" ht="18.75">
      <c r="A7" s="237"/>
      <c r="B7" s="223"/>
      <c r="C7" s="59" t="s">
        <v>743</v>
      </c>
      <c r="D7" s="228" t="s">
        <v>111</v>
      </c>
      <c r="E7" s="224">
        <v>1</v>
      </c>
      <c r="F7" s="224" t="s">
        <v>87</v>
      </c>
      <c r="G7" s="229">
        <v>360</v>
      </c>
      <c r="H7" s="224">
        <v>2</v>
      </c>
      <c r="I7" s="238" t="s">
        <v>111</v>
      </c>
      <c r="J7" s="434">
        <f>H7*G7/82800</f>
        <v>0.008695652173913044</v>
      </c>
      <c r="K7" s="224"/>
      <c r="L7" s="224"/>
      <c r="M7" s="224"/>
      <c r="N7" s="238"/>
    </row>
    <row r="8" spans="1:14" s="230" customFormat="1" ht="37.5">
      <c r="A8" s="237"/>
      <c r="B8" s="223"/>
      <c r="C8" s="59" t="s">
        <v>744</v>
      </c>
      <c r="D8" s="228" t="s">
        <v>111</v>
      </c>
      <c r="E8" s="224">
        <v>2</v>
      </c>
      <c r="F8" s="224" t="s">
        <v>87</v>
      </c>
      <c r="G8" s="229">
        <f>360*2</f>
        <v>720</v>
      </c>
      <c r="H8" s="224">
        <v>4</v>
      </c>
      <c r="I8" s="238" t="s">
        <v>111</v>
      </c>
      <c r="J8" s="434">
        <f>H8*G8/82800</f>
        <v>0.034782608695652174</v>
      </c>
      <c r="K8" s="224"/>
      <c r="L8" s="224"/>
      <c r="M8" s="224"/>
      <c r="N8" s="238"/>
    </row>
    <row r="9" spans="1:14" s="230" customFormat="1" ht="37.5">
      <c r="A9" s="237"/>
      <c r="B9" s="223"/>
      <c r="C9" s="59" t="s">
        <v>745</v>
      </c>
      <c r="D9" s="228" t="s">
        <v>111</v>
      </c>
      <c r="E9" s="224">
        <v>1</v>
      </c>
      <c r="F9" s="224" t="s">
        <v>87</v>
      </c>
      <c r="G9" s="229">
        <v>360</v>
      </c>
      <c r="H9" s="224">
        <v>4</v>
      </c>
      <c r="I9" s="238" t="s">
        <v>111</v>
      </c>
      <c r="J9" s="434">
        <f>H9*G9/82800</f>
        <v>0.017391304347826087</v>
      </c>
      <c r="K9" s="224"/>
      <c r="L9" s="224"/>
      <c r="M9" s="224"/>
      <c r="N9" s="238"/>
    </row>
    <row r="10" spans="1:14" s="230" customFormat="1" ht="18.75">
      <c r="A10" s="237"/>
      <c r="B10" s="223"/>
      <c r="C10" s="59" t="s">
        <v>746</v>
      </c>
      <c r="D10" s="228" t="s">
        <v>111</v>
      </c>
      <c r="E10" s="224">
        <v>1</v>
      </c>
      <c r="F10" s="224" t="s">
        <v>87</v>
      </c>
      <c r="G10" s="229">
        <v>360</v>
      </c>
      <c r="H10" s="224">
        <v>0</v>
      </c>
      <c r="I10" s="238" t="s">
        <v>111</v>
      </c>
      <c r="J10" s="434">
        <v>0</v>
      </c>
      <c r="K10" s="224"/>
      <c r="L10" s="224"/>
      <c r="M10" s="224"/>
      <c r="N10" s="238"/>
    </row>
    <row r="11" spans="1:14" s="240" customFormat="1" ht="18.75">
      <c r="A11" s="239"/>
      <c r="B11" s="223"/>
      <c r="C11" s="232" t="s">
        <v>747</v>
      </c>
      <c r="D11" s="228"/>
      <c r="E11" s="224"/>
      <c r="F11" s="224"/>
      <c r="G11" s="229"/>
      <c r="H11" s="222"/>
      <c r="I11" s="222"/>
      <c r="J11" s="434"/>
      <c r="K11" s="236"/>
      <c r="L11" s="236"/>
      <c r="M11" s="236"/>
      <c r="N11" s="238"/>
    </row>
    <row r="12" spans="1:14" s="240" customFormat="1" ht="18.75">
      <c r="A12" s="239"/>
      <c r="B12" s="223"/>
      <c r="C12" s="232" t="s">
        <v>748</v>
      </c>
      <c r="D12" s="228" t="s">
        <v>111</v>
      </c>
      <c r="E12" s="224">
        <v>1</v>
      </c>
      <c r="F12" s="224" t="s">
        <v>87</v>
      </c>
      <c r="G12" s="229">
        <v>360</v>
      </c>
      <c r="H12" s="224">
        <v>6</v>
      </c>
      <c r="I12" s="238" t="s">
        <v>111</v>
      </c>
      <c r="J12" s="434">
        <f>H12*G12/82800</f>
        <v>0.02608695652173913</v>
      </c>
      <c r="K12" s="236"/>
      <c r="L12" s="236"/>
      <c r="M12" s="236"/>
      <c r="N12" s="238"/>
    </row>
    <row r="13" spans="1:14" s="240" customFormat="1" ht="18.75">
      <c r="A13" s="239"/>
      <c r="B13" s="223"/>
      <c r="C13" s="232" t="s">
        <v>749</v>
      </c>
      <c r="D13" s="228"/>
      <c r="E13" s="224"/>
      <c r="F13" s="224"/>
      <c r="G13" s="229"/>
      <c r="H13" s="224"/>
      <c r="I13" s="238"/>
      <c r="J13" s="434"/>
      <c r="K13" s="236"/>
      <c r="L13" s="236"/>
      <c r="M13" s="236"/>
      <c r="N13" s="238"/>
    </row>
    <row r="14" spans="1:14" s="240" customFormat="1" ht="18.75">
      <c r="A14" s="239"/>
      <c r="B14" s="223"/>
      <c r="C14" s="232" t="s">
        <v>750</v>
      </c>
      <c r="D14" s="228" t="s">
        <v>111</v>
      </c>
      <c r="E14" s="224">
        <v>3</v>
      </c>
      <c r="F14" s="224" t="s">
        <v>87</v>
      </c>
      <c r="G14" s="229">
        <f>360*3</f>
        <v>1080</v>
      </c>
      <c r="H14" s="224">
        <v>0</v>
      </c>
      <c r="I14" s="238" t="s">
        <v>111</v>
      </c>
      <c r="J14" s="434">
        <f>H14*G14/82800</f>
        <v>0</v>
      </c>
      <c r="K14" s="236"/>
      <c r="L14" s="236"/>
      <c r="M14" s="236"/>
      <c r="N14" s="238"/>
    </row>
    <row r="15" spans="1:14" s="240" customFormat="1" ht="18.75">
      <c r="A15" s="239"/>
      <c r="B15" s="223"/>
      <c r="C15" s="232" t="s">
        <v>751</v>
      </c>
      <c r="D15" s="228" t="s">
        <v>111</v>
      </c>
      <c r="E15" s="224">
        <v>1</v>
      </c>
      <c r="F15" s="224" t="s">
        <v>87</v>
      </c>
      <c r="G15" s="229">
        <v>360</v>
      </c>
      <c r="H15" s="224">
        <v>6</v>
      </c>
      <c r="I15" s="238" t="s">
        <v>111</v>
      </c>
      <c r="J15" s="434">
        <f>H15*G15/82800</f>
        <v>0.02608695652173913</v>
      </c>
      <c r="K15" s="236"/>
      <c r="L15" s="236"/>
      <c r="M15" s="236"/>
      <c r="N15" s="238"/>
    </row>
    <row r="16" spans="1:14" s="240" customFormat="1" ht="18.75">
      <c r="A16" s="239"/>
      <c r="B16" s="223"/>
      <c r="C16" s="232" t="s">
        <v>752</v>
      </c>
      <c r="D16" s="228" t="s">
        <v>111</v>
      </c>
      <c r="E16" s="224">
        <v>2</v>
      </c>
      <c r="F16" s="224" t="s">
        <v>87</v>
      </c>
      <c r="G16" s="229">
        <f>360*2</f>
        <v>720</v>
      </c>
      <c r="H16" s="224">
        <v>0</v>
      </c>
      <c r="I16" s="238" t="s">
        <v>111</v>
      </c>
      <c r="J16" s="434">
        <f>H16*G16/82800</f>
        <v>0</v>
      </c>
      <c r="K16" s="236"/>
      <c r="L16" s="236"/>
      <c r="M16" s="236"/>
      <c r="N16" s="238"/>
    </row>
    <row r="17" spans="1:14" s="240" customFormat="1" ht="18.75">
      <c r="A17" s="239"/>
      <c r="B17" s="223"/>
      <c r="C17" s="232" t="s">
        <v>753</v>
      </c>
      <c r="D17" s="228"/>
      <c r="E17" s="224"/>
      <c r="F17" s="224"/>
      <c r="G17" s="229"/>
      <c r="H17" s="224"/>
      <c r="I17" s="238"/>
      <c r="J17" s="434"/>
      <c r="K17" s="236"/>
      <c r="L17" s="236"/>
      <c r="M17" s="236"/>
      <c r="N17" s="238"/>
    </row>
    <row r="18" spans="1:14" s="240" customFormat="1" ht="18.75">
      <c r="A18" s="239"/>
      <c r="B18" s="223"/>
      <c r="C18" s="232" t="s">
        <v>754</v>
      </c>
      <c r="D18" s="228" t="s">
        <v>111</v>
      </c>
      <c r="E18" s="224">
        <v>1</v>
      </c>
      <c r="F18" s="224" t="s">
        <v>87</v>
      </c>
      <c r="G18" s="229">
        <v>360</v>
      </c>
      <c r="H18" s="224">
        <v>1</v>
      </c>
      <c r="I18" s="238" t="s">
        <v>111</v>
      </c>
      <c r="J18" s="434">
        <f>H18*G18/82800</f>
        <v>0.004347826086956522</v>
      </c>
      <c r="K18" s="236"/>
      <c r="L18" s="236"/>
      <c r="M18" s="236"/>
      <c r="N18" s="238"/>
    </row>
    <row r="19" spans="1:14" s="240" customFormat="1" ht="18.75">
      <c r="A19" s="239"/>
      <c r="B19" s="223"/>
      <c r="C19" s="232" t="s">
        <v>755</v>
      </c>
      <c r="D19" s="228" t="s">
        <v>111</v>
      </c>
      <c r="E19" s="224">
        <v>2</v>
      </c>
      <c r="F19" s="224" t="s">
        <v>87</v>
      </c>
      <c r="G19" s="229">
        <f>360*2</f>
        <v>720</v>
      </c>
      <c r="H19" s="224">
        <v>2</v>
      </c>
      <c r="I19" s="238" t="s">
        <v>111</v>
      </c>
      <c r="J19" s="434">
        <f>H19*G19/82800</f>
        <v>0.017391304347826087</v>
      </c>
      <c r="K19" s="236"/>
      <c r="L19" s="236"/>
      <c r="M19" s="236"/>
      <c r="N19" s="238"/>
    </row>
    <row r="20" spans="1:14" s="240" customFormat="1" ht="18.75">
      <c r="A20" s="239"/>
      <c r="B20" s="223"/>
      <c r="C20" s="232" t="s">
        <v>756</v>
      </c>
      <c r="D20" s="228" t="s">
        <v>111</v>
      </c>
      <c r="E20" s="224">
        <v>5</v>
      </c>
      <c r="F20" s="224" t="s">
        <v>87</v>
      </c>
      <c r="G20" s="229">
        <f>360*5</f>
        <v>1800</v>
      </c>
      <c r="H20" s="224">
        <v>1</v>
      </c>
      <c r="I20" s="238" t="s">
        <v>111</v>
      </c>
      <c r="J20" s="434">
        <f>H20*G20/82800</f>
        <v>0.021739130434782608</v>
      </c>
      <c r="K20" s="236"/>
      <c r="L20" s="236"/>
      <c r="M20" s="236"/>
      <c r="N20" s="222"/>
    </row>
    <row r="21" spans="1:14" s="240" customFormat="1" ht="18.75">
      <c r="A21" s="239"/>
      <c r="B21" s="223"/>
      <c r="C21" s="232" t="s">
        <v>757</v>
      </c>
      <c r="D21" s="228" t="s">
        <v>111</v>
      </c>
      <c r="E21" s="224">
        <v>5</v>
      </c>
      <c r="F21" s="224" t="s">
        <v>87</v>
      </c>
      <c r="G21" s="229">
        <f>360*5</f>
        <v>1800</v>
      </c>
      <c r="H21" s="224">
        <v>1</v>
      </c>
      <c r="I21" s="238" t="s">
        <v>111</v>
      </c>
      <c r="J21" s="434">
        <f>H21*G21/82800</f>
        <v>0.021739130434782608</v>
      </c>
      <c r="K21" s="236"/>
      <c r="L21" s="236"/>
      <c r="M21" s="236"/>
      <c r="N21" s="222"/>
    </row>
    <row r="22" spans="1:14" s="240" customFormat="1" ht="19.5" thickBot="1">
      <c r="A22" s="239"/>
      <c r="B22" s="223"/>
      <c r="C22" s="232" t="s">
        <v>758</v>
      </c>
      <c r="D22" s="228" t="s">
        <v>111</v>
      </c>
      <c r="E22" s="224">
        <v>5</v>
      </c>
      <c r="F22" s="224" t="s">
        <v>87</v>
      </c>
      <c r="G22" s="229">
        <f>360*5</f>
        <v>1800</v>
      </c>
      <c r="H22" s="224">
        <v>1</v>
      </c>
      <c r="I22" s="238" t="s">
        <v>111</v>
      </c>
      <c r="J22" s="437">
        <f>H22*G22/82800</f>
        <v>0.021739130434782608</v>
      </c>
      <c r="K22" s="236"/>
      <c r="L22" s="236"/>
      <c r="M22" s="236"/>
      <c r="N22" s="222"/>
    </row>
    <row r="23" spans="1:14" s="230" customFormat="1" ht="21.75" thickBot="1">
      <c r="A23" s="226"/>
      <c r="B23" s="228"/>
      <c r="C23" s="227"/>
      <c r="D23" s="221"/>
      <c r="E23" s="138"/>
      <c r="F23" s="138"/>
      <c r="G23" s="231"/>
      <c r="H23" s="225"/>
      <c r="I23" s="436"/>
      <c r="J23" s="438">
        <f>SUM(J5:J22)</f>
        <v>0.2260869565217391</v>
      </c>
      <c r="K23" s="233"/>
      <c r="L23" s="138"/>
      <c r="M23" s="138"/>
      <c r="N23" s="225"/>
    </row>
    <row r="24" spans="1:14" ht="33" customHeight="1">
      <c r="A24" s="243"/>
      <c r="B24" s="66"/>
      <c r="C24" s="67"/>
      <c r="D24" s="67"/>
      <c r="E24" s="67"/>
      <c r="F24" s="67"/>
      <c r="G24" s="67"/>
      <c r="H24" s="66"/>
      <c r="I24" s="66"/>
      <c r="J24" s="234"/>
      <c r="K24" s="66"/>
      <c r="L24" s="66"/>
      <c r="M24" s="66"/>
      <c r="N24" s="66"/>
    </row>
    <row r="25" spans="1:14" ht="33" customHeight="1">
      <c r="A25" s="655"/>
      <c r="B25" s="656"/>
      <c r="C25" s="551" t="s">
        <v>222</v>
      </c>
      <c r="D25" s="551"/>
      <c r="E25" s="551"/>
      <c r="F25" s="551"/>
      <c r="G25" s="551"/>
      <c r="H25" s="66"/>
      <c r="I25" s="66"/>
      <c r="J25" s="235"/>
      <c r="K25" s="66"/>
      <c r="L25" s="66"/>
      <c r="M25" s="66"/>
      <c r="N25" s="66"/>
    </row>
    <row r="26" spans="1:14" s="336" customFormat="1" ht="42" customHeight="1">
      <c r="A26" s="552"/>
      <c r="B26" s="327" t="s">
        <v>616</v>
      </c>
      <c r="C26" s="328"/>
      <c r="D26" s="329" t="s">
        <v>86</v>
      </c>
      <c r="E26" s="330"/>
      <c r="F26" s="331"/>
      <c r="G26" s="332"/>
      <c r="H26" s="333">
        <v>1</v>
      </c>
      <c r="I26" s="334" t="s">
        <v>86</v>
      </c>
      <c r="J26" s="335">
        <f>E26*H26</f>
        <v>0</v>
      </c>
      <c r="K26" s="330"/>
      <c r="L26" s="330"/>
      <c r="M26" s="330"/>
      <c r="N26" s="330"/>
    </row>
    <row r="27" spans="1:14" s="336" customFormat="1" ht="33" customHeight="1">
      <c r="A27" s="337"/>
      <c r="B27" s="338" t="s">
        <v>223</v>
      </c>
      <c r="C27" s="338"/>
      <c r="D27" s="334" t="s">
        <v>86</v>
      </c>
      <c r="E27" s="339"/>
      <c r="F27" s="340"/>
      <c r="G27" s="341"/>
      <c r="H27" s="342">
        <v>1</v>
      </c>
      <c r="I27" s="334" t="s">
        <v>86</v>
      </c>
      <c r="J27" s="343">
        <f>E27*H27</f>
        <v>0</v>
      </c>
      <c r="K27" s="339"/>
      <c r="L27" s="339"/>
      <c r="M27" s="339"/>
      <c r="N27" s="330"/>
    </row>
    <row r="28" spans="1:14" s="336" customFormat="1" ht="46.5" customHeight="1">
      <c r="A28" s="344"/>
      <c r="B28" s="553"/>
      <c r="C28" s="657" t="s">
        <v>224</v>
      </c>
      <c r="D28" s="334" t="s">
        <v>86</v>
      </c>
      <c r="E28" s="339">
        <v>5</v>
      </c>
      <c r="F28" s="340" t="s">
        <v>87</v>
      </c>
      <c r="G28" s="341">
        <f>E28*6*60</f>
        <v>1800</v>
      </c>
      <c r="H28" s="346">
        <v>1</v>
      </c>
      <c r="I28" s="334" t="s">
        <v>86</v>
      </c>
      <c r="J28" s="347">
        <f>G28*H28/82800</f>
        <v>0.021739130434782608</v>
      </c>
      <c r="K28" s="339" t="s">
        <v>225</v>
      </c>
      <c r="L28" s="339"/>
      <c r="M28" s="339"/>
      <c r="N28" s="339" t="s">
        <v>1003</v>
      </c>
    </row>
    <row r="29" spans="1:14" s="336" customFormat="1" ht="44.25" customHeight="1">
      <c r="A29" s="344"/>
      <c r="B29" s="554"/>
      <c r="C29" s="348" t="s">
        <v>227</v>
      </c>
      <c r="D29" s="334" t="s">
        <v>86</v>
      </c>
      <c r="E29" s="334">
        <v>3</v>
      </c>
      <c r="F29" s="349" t="s">
        <v>87</v>
      </c>
      <c r="G29" s="350">
        <f>E29*6*60</f>
        <v>1080</v>
      </c>
      <c r="H29" s="342">
        <v>1</v>
      </c>
      <c r="I29" s="334" t="s">
        <v>86</v>
      </c>
      <c r="J29" s="347">
        <f aca="true" t="shared" si="0" ref="J29:J91">G29*H29/82800</f>
        <v>0.013043478260869565</v>
      </c>
      <c r="K29" s="339" t="s">
        <v>225</v>
      </c>
      <c r="L29" s="339"/>
      <c r="M29" s="339"/>
      <c r="N29" s="339" t="s">
        <v>1003</v>
      </c>
    </row>
    <row r="30" spans="1:14" s="336" customFormat="1" ht="45" customHeight="1">
      <c r="A30" s="344"/>
      <c r="B30" s="554"/>
      <c r="C30" s="658" t="s">
        <v>228</v>
      </c>
      <c r="D30" s="334" t="s">
        <v>86</v>
      </c>
      <c r="E30" s="339">
        <v>10</v>
      </c>
      <c r="F30" s="340" t="s">
        <v>87</v>
      </c>
      <c r="G30" s="350">
        <f>E30*6*60</f>
        <v>3600</v>
      </c>
      <c r="H30" s="346">
        <v>1</v>
      </c>
      <c r="I30" s="334" t="s">
        <v>86</v>
      </c>
      <c r="J30" s="347">
        <f t="shared" si="0"/>
        <v>0.043478260869565216</v>
      </c>
      <c r="K30" s="339" t="s">
        <v>225</v>
      </c>
      <c r="L30" s="339" t="s">
        <v>225</v>
      </c>
      <c r="M30" s="339"/>
      <c r="N30" s="339" t="s">
        <v>1003</v>
      </c>
    </row>
    <row r="31" spans="1:14" s="336" customFormat="1" ht="21.75" customHeight="1">
      <c r="A31" s="344"/>
      <c r="C31" s="345" t="s">
        <v>229</v>
      </c>
      <c r="D31" s="334" t="s">
        <v>86</v>
      </c>
      <c r="E31" s="339">
        <v>2</v>
      </c>
      <c r="F31" s="340" t="s">
        <v>87</v>
      </c>
      <c r="G31" s="350">
        <f>E31*6*60</f>
        <v>720</v>
      </c>
      <c r="H31" s="346">
        <v>1</v>
      </c>
      <c r="I31" s="334" t="s">
        <v>86</v>
      </c>
      <c r="J31" s="347">
        <f t="shared" si="0"/>
        <v>0.008695652173913044</v>
      </c>
      <c r="K31" s="339" t="s">
        <v>225</v>
      </c>
      <c r="L31" s="339"/>
      <c r="M31" s="339"/>
      <c r="N31" s="339" t="s">
        <v>1003</v>
      </c>
    </row>
    <row r="32" spans="1:14" s="336" customFormat="1" ht="15.75" customHeight="1">
      <c r="A32" s="344"/>
      <c r="B32" s="345" t="s">
        <v>230</v>
      </c>
      <c r="C32" s="345"/>
      <c r="D32" s="339"/>
      <c r="E32" s="339"/>
      <c r="F32" s="340"/>
      <c r="G32" s="341"/>
      <c r="H32" s="346"/>
      <c r="I32" s="334" t="s">
        <v>86</v>
      </c>
      <c r="J32" s="347"/>
      <c r="K32" s="339"/>
      <c r="L32" s="339"/>
      <c r="M32" s="339"/>
      <c r="N32" s="339"/>
    </row>
    <row r="33" spans="1:14" s="336" customFormat="1" ht="77.25" customHeight="1">
      <c r="A33" s="344"/>
      <c r="B33" s="553"/>
      <c r="C33" s="345" t="s">
        <v>231</v>
      </c>
      <c r="D33" s="339" t="s">
        <v>86</v>
      </c>
      <c r="E33" s="339">
        <v>5</v>
      </c>
      <c r="F33" s="340" t="s">
        <v>87</v>
      </c>
      <c r="G33" s="350">
        <f>E33*6*60</f>
        <v>1800</v>
      </c>
      <c r="H33" s="346">
        <v>1</v>
      </c>
      <c r="I33" s="334" t="s">
        <v>86</v>
      </c>
      <c r="J33" s="347">
        <f t="shared" si="0"/>
        <v>0.021739130434782608</v>
      </c>
      <c r="K33" s="339" t="s">
        <v>225</v>
      </c>
      <c r="L33" s="339" t="s">
        <v>225</v>
      </c>
      <c r="M33" s="339" t="s">
        <v>225</v>
      </c>
      <c r="N33" s="660" t="s">
        <v>1004</v>
      </c>
    </row>
    <row r="34" spans="1:14" s="336" customFormat="1" ht="20.25">
      <c r="A34" s="344"/>
      <c r="B34" s="553"/>
      <c r="C34" s="345" t="s">
        <v>233</v>
      </c>
      <c r="D34" s="339" t="s">
        <v>86</v>
      </c>
      <c r="E34" s="339">
        <v>3</v>
      </c>
      <c r="F34" s="340" t="s">
        <v>87</v>
      </c>
      <c r="G34" s="350">
        <f>E34*6*60</f>
        <v>1080</v>
      </c>
      <c r="H34" s="346">
        <v>1</v>
      </c>
      <c r="I34" s="334" t="s">
        <v>86</v>
      </c>
      <c r="J34" s="347">
        <f t="shared" si="0"/>
        <v>0.013043478260869565</v>
      </c>
      <c r="K34" s="339" t="s">
        <v>225</v>
      </c>
      <c r="L34" s="339"/>
      <c r="M34" s="339"/>
      <c r="N34" s="339" t="s">
        <v>1003</v>
      </c>
    </row>
    <row r="35" spans="1:14" s="336" customFormat="1" ht="20.25">
      <c r="A35" s="344"/>
      <c r="C35" s="345" t="s">
        <v>234</v>
      </c>
      <c r="D35" s="339" t="s">
        <v>86</v>
      </c>
      <c r="E35" s="339">
        <v>15</v>
      </c>
      <c r="F35" s="340" t="s">
        <v>87</v>
      </c>
      <c r="G35" s="350">
        <f>E35*6*60</f>
        <v>5400</v>
      </c>
      <c r="H35" s="346">
        <v>1</v>
      </c>
      <c r="I35" s="334" t="s">
        <v>86</v>
      </c>
      <c r="J35" s="347">
        <f t="shared" si="0"/>
        <v>0.06521739130434782</v>
      </c>
      <c r="K35" s="339" t="s">
        <v>225</v>
      </c>
      <c r="L35" s="339" t="s">
        <v>225</v>
      </c>
      <c r="M35" s="339"/>
      <c r="N35" s="339" t="s">
        <v>1003</v>
      </c>
    </row>
    <row r="36" spans="1:14" s="336" customFormat="1" ht="20.25">
      <c r="A36" s="344"/>
      <c r="B36" s="554"/>
      <c r="C36" s="345" t="s">
        <v>235</v>
      </c>
      <c r="D36" s="339" t="s">
        <v>86</v>
      </c>
      <c r="E36" s="339">
        <v>3</v>
      </c>
      <c r="F36" s="340" t="s">
        <v>87</v>
      </c>
      <c r="G36" s="350">
        <f>E36*6*60</f>
        <v>1080</v>
      </c>
      <c r="H36" s="346">
        <v>1</v>
      </c>
      <c r="I36" s="334" t="s">
        <v>86</v>
      </c>
      <c r="J36" s="347">
        <f t="shared" si="0"/>
        <v>0.013043478260869565</v>
      </c>
      <c r="K36" s="339" t="s">
        <v>225</v>
      </c>
      <c r="L36" s="339" t="s">
        <v>225</v>
      </c>
      <c r="M36" s="339"/>
      <c r="N36" s="339" t="s">
        <v>1003</v>
      </c>
    </row>
    <row r="37" spans="1:14" s="336" customFormat="1" ht="40.5">
      <c r="A37" s="344"/>
      <c r="C37" s="662" t="s">
        <v>236</v>
      </c>
      <c r="D37" s="339" t="s">
        <v>86</v>
      </c>
      <c r="E37" s="339">
        <v>3</v>
      </c>
      <c r="F37" s="340" t="s">
        <v>87</v>
      </c>
      <c r="G37" s="350">
        <f>E37*6*60</f>
        <v>1080</v>
      </c>
      <c r="H37" s="346">
        <v>1</v>
      </c>
      <c r="I37" s="334" t="s">
        <v>86</v>
      </c>
      <c r="J37" s="347">
        <f t="shared" si="0"/>
        <v>0.013043478260869565</v>
      </c>
      <c r="K37" s="339" t="s">
        <v>225</v>
      </c>
      <c r="L37" s="339" t="s">
        <v>225</v>
      </c>
      <c r="M37" s="339"/>
      <c r="N37" s="339" t="s">
        <v>1003</v>
      </c>
    </row>
    <row r="38" spans="1:14" s="336" customFormat="1" ht="20.25">
      <c r="A38" s="344"/>
      <c r="B38" s="345" t="s">
        <v>237</v>
      </c>
      <c r="C38" s="345"/>
      <c r="D38" s="339"/>
      <c r="E38" s="339"/>
      <c r="F38" s="340"/>
      <c r="G38" s="350"/>
      <c r="H38" s="346"/>
      <c r="I38" s="334"/>
      <c r="J38" s="347"/>
      <c r="K38" s="339"/>
      <c r="L38" s="339"/>
      <c r="M38" s="339"/>
      <c r="N38" s="339"/>
    </row>
    <row r="39" spans="1:14" s="336" customFormat="1" ht="54" customHeight="1">
      <c r="A39" s="344"/>
      <c r="B39" s="553"/>
      <c r="C39" s="345" t="s">
        <v>238</v>
      </c>
      <c r="D39" s="339" t="s">
        <v>86</v>
      </c>
      <c r="E39" s="339">
        <v>1</v>
      </c>
      <c r="F39" s="340" t="s">
        <v>87</v>
      </c>
      <c r="G39" s="350">
        <f aca="true" t="shared" si="1" ref="G39:G44">E39*6*60</f>
        <v>360</v>
      </c>
      <c r="H39" s="346">
        <v>1</v>
      </c>
      <c r="I39" s="334" t="s">
        <v>86</v>
      </c>
      <c r="J39" s="347">
        <f t="shared" si="0"/>
        <v>0.004347826086956522</v>
      </c>
      <c r="K39" s="339" t="s">
        <v>225</v>
      </c>
      <c r="L39" s="339"/>
      <c r="M39" s="339" t="s">
        <v>225</v>
      </c>
      <c r="N39" s="661" t="s">
        <v>1004</v>
      </c>
    </row>
    <row r="40" spans="1:14" s="336" customFormat="1" ht="20.25">
      <c r="A40" s="344"/>
      <c r="B40" s="553"/>
      <c r="C40" s="345" t="s">
        <v>239</v>
      </c>
      <c r="D40" s="339" t="s">
        <v>86</v>
      </c>
      <c r="E40" s="339">
        <v>2</v>
      </c>
      <c r="F40" s="340" t="s">
        <v>87</v>
      </c>
      <c r="G40" s="350">
        <f t="shared" si="1"/>
        <v>720</v>
      </c>
      <c r="H40" s="346">
        <v>1</v>
      </c>
      <c r="I40" s="334" t="s">
        <v>86</v>
      </c>
      <c r="J40" s="347">
        <f t="shared" si="0"/>
        <v>0.008695652173913044</v>
      </c>
      <c r="K40" s="339" t="s">
        <v>225</v>
      </c>
      <c r="L40" s="339" t="s">
        <v>225</v>
      </c>
      <c r="M40" s="339"/>
      <c r="N40" s="339" t="s">
        <v>1003</v>
      </c>
    </row>
    <row r="41" spans="1:14" s="336" customFormat="1" ht="20.25">
      <c r="A41" s="344"/>
      <c r="B41" s="553"/>
      <c r="C41" s="351" t="s">
        <v>240</v>
      </c>
      <c r="D41" s="339" t="s">
        <v>86</v>
      </c>
      <c r="E41" s="339">
        <v>10</v>
      </c>
      <c r="F41" s="340" t="s">
        <v>87</v>
      </c>
      <c r="G41" s="350">
        <f t="shared" si="1"/>
        <v>3600</v>
      </c>
      <c r="H41" s="346">
        <v>1</v>
      </c>
      <c r="I41" s="334" t="s">
        <v>86</v>
      </c>
      <c r="J41" s="347">
        <f t="shared" si="0"/>
        <v>0.043478260869565216</v>
      </c>
      <c r="K41" s="339" t="s">
        <v>225</v>
      </c>
      <c r="L41" s="339" t="s">
        <v>225</v>
      </c>
      <c r="M41" s="339"/>
      <c r="N41" s="339" t="s">
        <v>1003</v>
      </c>
    </row>
    <row r="42" spans="1:14" s="336" customFormat="1" ht="20.25">
      <c r="A42" s="344"/>
      <c r="C42" s="345" t="s">
        <v>241</v>
      </c>
      <c r="D42" s="339" t="s">
        <v>86</v>
      </c>
      <c r="E42" s="339">
        <v>5</v>
      </c>
      <c r="F42" s="340" t="s">
        <v>87</v>
      </c>
      <c r="G42" s="350">
        <f t="shared" si="1"/>
        <v>1800</v>
      </c>
      <c r="H42" s="346">
        <v>1</v>
      </c>
      <c r="I42" s="334" t="s">
        <v>86</v>
      </c>
      <c r="J42" s="347">
        <f t="shared" si="0"/>
        <v>0.021739130434782608</v>
      </c>
      <c r="K42" s="339" t="s">
        <v>225</v>
      </c>
      <c r="L42" s="339" t="s">
        <v>225</v>
      </c>
      <c r="M42" s="339"/>
      <c r="N42" s="339" t="s">
        <v>1003</v>
      </c>
    </row>
    <row r="43" spans="1:14" s="336" customFormat="1" ht="44.25" customHeight="1">
      <c r="A43" s="344"/>
      <c r="B43" s="345" t="s">
        <v>242</v>
      </c>
      <c r="C43" s="345"/>
      <c r="D43" s="339" t="s">
        <v>86</v>
      </c>
      <c r="E43" s="339">
        <v>5</v>
      </c>
      <c r="F43" s="340" t="s">
        <v>87</v>
      </c>
      <c r="G43" s="350">
        <f t="shared" si="1"/>
        <v>1800</v>
      </c>
      <c r="H43" s="346">
        <v>1</v>
      </c>
      <c r="I43" s="334" t="s">
        <v>86</v>
      </c>
      <c r="J43" s="347">
        <f t="shared" si="0"/>
        <v>0.021739130434782608</v>
      </c>
      <c r="K43" s="339" t="s">
        <v>225</v>
      </c>
      <c r="L43" s="339" t="s">
        <v>225</v>
      </c>
      <c r="M43" s="339" t="s">
        <v>225</v>
      </c>
      <c r="N43" s="661" t="s">
        <v>1004</v>
      </c>
    </row>
    <row r="44" spans="1:14" s="336" customFormat="1" ht="48">
      <c r="A44" s="344"/>
      <c r="B44" s="345" t="s">
        <v>243</v>
      </c>
      <c r="C44" s="345"/>
      <c r="D44" s="339" t="s">
        <v>86</v>
      </c>
      <c r="E44" s="339">
        <v>5</v>
      </c>
      <c r="F44" s="340" t="s">
        <v>87</v>
      </c>
      <c r="G44" s="350">
        <f t="shared" si="1"/>
        <v>1800</v>
      </c>
      <c r="H44" s="346">
        <v>1</v>
      </c>
      <c r="I44" s="334" t="s">
        <v>86</v>
      </c>
      <c r="J44" s="347">
        <f t="shared" si="0"/>
        <v>0.021739130434782608</v>
      </c>
      <c r="K44" s="339" t="s">
        <v>225</v>
      </c>
      <c r="L44" s="339" t="s">
        <v>225</v>
      </c>
      <c r="M44" s="339" t="s">
        <v>225</v>
      </c>
      <c r="N44" s="661" t="s">
        <v>1004</v>
      </c>
    </row>
    <row r="45" spans="1:14" s="336" customFormat="1" ht="20.25">
      <c r="A45" s="344"/>
      <c r="B45" s="327" t="s">
        <v>244</v>
      </c>
      <c r="C45" s="328"/>
      <c r="D45" s="329" t="s">
        <v>86</v>
      </c>
      <c r="E45" s="339"/>
      <c r="F45" s="352"/>
      <c r="G45" s="350"/>
      <c r="H45" s="346"/>
      <c r="I45" s="334"/>
      <c r="J45" s="347"/>
      <c r="K45" s="339"/>
      <c r="L45" s="339"/>
      <c r="M45" s="339"/>
      <c r="N45" s="339"/>
    </row>
    <row r="46" spans="1:14" s="336" customFormat="1" ht="20.25">
      <c r="A46" s="344"/>
      <c r="B46" s="345" t="s">
        <v>245</v>
      </c>
      <c r="C46" s="345"/>
      <c r="D46" s="339" t="s">
        <v>86</v>
      </c>
      <c r="E46" s="339"/>
      <c r="F46" s="352"/>
      <c r="G46" s="350"/>
      <c r="H46" s="346"/>
      <c r="I46" s="334"/>
      <c r="J46" s="347"/>
      <c r="K46" s="339"/>
      <c r="L46" s="339"/>
      <c r="M46" s="339"/>
      <c r="N46" s="339"/>
    </row>
    <row r="47" spans="1:14" s="336" customFormat="1" ht="60.75">
      <c r="A47" s="344"/>
      <c r="C47" s="662" t="s">
        <v>246</v>
      </c>
      <c r="D47" s="339" t="s">
        <v>86</v>
      </c>
      <c r="E47" s="339">
        <v>5</v>
      </c>
      <c r="F47" s="352" t="s">
        <v>87</v>
      </c>
      <c r="G47" s="350">
        <f aca="true" t="shared" si="2" ref="G47:G59">E47*6*60</f>
        <v>1800</v>
      </c>
      <c r="H47" s="345">
        <v>2</v>
      </c>
      <c r="I47" s="339" t="s">
        <v>86</v>
      </c>
      <c r="J47" s="347">
        <f t="shared" si="0"/>
        <v>0.043478260869565216</v>
      </c>
      <c r="K47" s="339" t="s">
        <v>225</v>
      </c>
      <c r="L47" s="339" t="s">
        <v>225</v>
      </c>
      <c r="M47" s="339"/>
      <c r="N47" s="339" t="s">
        <v>1003</v>
      </c>
    </row>
    <row r="48" spans="1:14" s="336" customFormat="1" ht="40.5">
      <c r="A48" s="344"/>
      <c r="C48" s="662" t="s">
        <v>247</v>
      </c>
      <c r="D48" s="339" t="s">
        <v>86</v>
      </c>
      <c r="E48" s="339">
        <v>2</v>
      </c>
      <c r="F48" s="352" t="s">
        <v>87</v>
      </c>
      <c r="G48" s="350">
        <f t="shared" si="2"/>
        <v>720</v>
      </c>
      <c r="H48" s="346">
        <v>2</v>
      </c>
      <c r="I48" s="339" t="s">
        <v>86</v>
      </c>
      <c r="J48" s="347">
        <f t="shared" si="0"/>
        <v>0.017391304347826087</v>
      </c>
      <c r="K48" s="339" t="s">
        <v>225</v>
      </c>
      <c r="L48" s="339" t="s">
        <v>225</v>
      </c>
      <c r="M48" s="339"/>
      <c r="N48" s="339" t="s">
        <v>1003</v>
      </c>
    </row>
    <row r="49" spans="1:14" s="336" customFormat="1" ht="40.5">
      <c r="A49" s="344"/>
      <c r="C49" s="657" t="s">
        <v>248</v>
      </c>
      <c r="D49" s="339" t="s">
        <v>86</v>
      </c>
      <c r="E49" s="339">
        <v>2</v>
      </c>
      <c r="F49" s="352" t="s">
        <v>87</v>
      </c>
      <c r="G49" s="350">
        <f t="shared" si="2"/>
        <v>720</v>
      </c>
      <c r="H49" s="346">
        <v>2</v>
      </c>
      <c r="I49" s="339" t="s">
        <v>86</v>
      </c>
      <c r="J49" s="347">
        <f t="shared" si="0"/>
        <v>0.017391304347826087</v>
      </c>
      <c r="K49" s="339" t="s">
        <v>225</v>
      </c>
      <c r="L49" s="339" t="s">
        <v>225</v>
      </c>
      <c r="M49" s="339"/>
      <c r="N49" s="339" t="s">
        <v>1003</v>
      </c>
    </row>
    <row r="50" spans="1:14" s="336" customFormat="1" ht="20.25">
      <c r="A50" s="344"/>
      <c r="C50" s="657" t="s">
        <v>249</v>
      </c>
      <c r="D50" s="339" t="s">
        <v>86</v>
      </c>
      <c r="E50" s="339">
        <v>3</v>
      </c>
      <c r="F50" s="352" t="s">
        <v>87</v>
      </c>
      <c r="G50" s="350">
        <f t="shared" si="2"/>
        <v>1080</v>
      </c>
      <c r="H50" s="346">
        <v>2</v>
      </c>
      <c r="I50" s="339" t="s">
        <v>86</v>
      </c>
      <c r="J50" s="347">
        <f t="shared" si="0"/>
        <v>0.02608695652173913</v>
      </c>
      <c r="K50" s="339" t="s">
        <v>225</v>
      </c>
      <c r="L50" s="339" t="s">
        <v>225</v>
      </c>
      <c r="M50" s="339"/>
      <c r="N50" s="339" t="s">
        <v>1003</v>
      </c>
    </row>
    <row r="51" spans="1:14" s="336" customFormat="1" ht="40.5">
      <c r="A51" s="344"/>
      <c r="C51" s="662" t="s">
        <v>250</v>
      </c>
      <c r="D51" s="339" t="s">
        <v>86</v>
      </c>
      <c r="E51" s="339">
        <v>1</v>
      </c>
      <c r="F51" s="352" t="s">
        <v>87</v>
      </c>
      <c r="G51" s="350">
        <f t="shared" si="2"/>
        <v>360</v>
      </c>
      <c r="H51" s="346">
        <v>2</v>
      </c>
      <c r="I51" s="339" t="s">
        <v>86</v>
      </c>
      <c r="J51" s="347">
        <f t="shared" si="0"/>
        <v>0.008695652173913044</v>
      </c>
      <c r="K51" s="339" t="s">
        <v>225</v>
      </c>
      <c r="L51" s="339" t="s">
        <v>225</v>
      </c>
      <c r="M51" s="339"/>
      <c r="N51" s="339" t="s">
        <v>1003</v>
      </c>
    </row>
    <row r="52" spans="1:14" s="336" customFormat="1" ht="20.25">
      <c r="A52" s="344"/>
      <c r="B52" s="345" t="s">
        <v>251</v>
      </c>
      <c r="C52" s="345"/>
      <c r="D52" s="339" t="s">
        <v>86</v>
      </c>
      <c r="E52" s="339"/>
      <c r="F52" s="352"/>
      <c r="G52" s="350"/>
      <c r="H52" s="346"/>
      <c r="I52" s="339"/>
      <c r="J52" s="347"/>
      <c r="K52" s="339"/>
      <c r="L52" s="339"/>
      <c r="M52" s="339"/>
      <c r="N52" s="339"/>
    </row>
    <row r="53" spans="1:14" s="336" customFormat="1" ht="40.5">
      <c r="A53" s="344"/>
      <c r="C53" s="662" t="s">
        <v>252</v>
      </c>
      <c r="D53" s="339" t="s">
        <v>86</v>
      </c>
      <c r="E53" s="339">
        <v>3</v>
      </c>
      <c r="F53" s="352" t="s">
        <v>87</v>
      </c>
      <c r="G53" s="350">
        <f>E53*6*60</f>
        <v>1080</v>
      </c>
      <c r="H53" s="346">
        <v>2</v>
      </c>
      <c r="I53" s="339" t="s">
        <v>86</v>
      </c>
      <c r="J53" s="347">
        <f t="shared" si="0"/>
        <v>0.02608695652173913</v>
      </c>
      <c r="K53" s="339" t="s">
        <v>225</v>
      </c>
      <c r="L53" s="339" t="s">
        <v>225</v>
      </c>
      <c r="M53" s="339"/>
      <c r="N53" s="339" t="s">
        <v>1003</v>
      </c>
    </row>
    <row r="54" spans="1:14" s="336" customFormat="1" ht="20.25">
      <c r="A54" s="344"/>
      <c r="C54" s="657" t="s">
        <v>253</v>
      </c>
      <c r="D54" s="339" t="s">
        <v>86</v>
      </c>
      <c r="E54" s="339">
        <v>3</v>
      </c>
      <c r="F54" s="352" t="s">
        <v>87</v>
      </c>
      <c r="G54" s="350">
        <f t="shared" si="2"/>
        <v>1080</v>
      </c>
      <c r="H54" s="346">
        <v>2</v>
      </c>
      <c r="I54" s="339" t="s">
        <v>86</v>
      </c>
      <c r="J54" s="347">
        <f t="shared" si="0"/>
        <v>0.02608695652173913</v>
      </c>
      <c r="K54" s="339" t="s">
        <v>225</v>
      </c>
      <c r="L54" s="339" t="s">
        <v>225</v>
      </c>
      <c r="M54" s="339"/>
      <c r="N54" s="339" t="s">
        <v>1003</v>
      </c>
    </row>
    <row r="55" spans="1:14" s="336" customFormat="1" ht="40.5">
      <c r="A55" s="344"/>
      <c r="C55" s="662" t="s">
        <v>254</v>
      </c>
      <c r="D55" s="339" t="s">
        <v>86</v>
      </c>
      <c r="E55" s="339">
        <v>3</v>
      </c>
      <c r="F55" s="352" t="s">
        <v>87</v>
      </c>
      <c r="G55" s="350">
        <f t="shared" si="2"/>
        <v>1080</v>
      </c>
      <c r="H55" s="346">
        <v>2</v>
      </c>
      <c r="I55" s="339" t="s">
        <v>86</v>
      </c>
      <c r="J55" s="347">
        <f t="shared" si="0"/>
        <v>0.02608695652173913</v>
      </c>
      <c r="K55" s="339" t="s">
        <v>225</v>
      </c>
      <c r="L55" s="339" t="s">
        <v>225</v>
      </c>
      <c r="M55" s="339"/>
      <c r="N55" s="339" t="s">
        <v>1003</v>
      </c>
    </row>
    <row r="56" spans="1:14" s="336" customFormat="1" ht="64.5" customHeight="1">
      <c r="A56" s="344"/>
      <c r="C56" s="657" t="s">
        <v>255</v>
      </c>
      <c r="D56" s="339" t="s">
        <v>86</v>
      </c>
      <c r="E56" s="339">
        <v>2</v>
      </c>
      <c r="F56" s="352" t="s">
        <v>87</v>
      </c>
      <c r="G56" s="350">
        <f t="shared" si="2"/>
        <v>720</v>
      </c>
      <c r="H56" s="346">
        <v>2</v>
      </c>
      <c r="I56" s="339" t="s">
        <v>86</v>
      </c>
      <c r="J56" s="347">
        <f t="shared" si="0"/>
        <v>0.017391304347826087</v>
      </c>
      <c r="K56" s="339" t="s">
        <v>225</v>
      </c>
      <c r="L56" s="339" t="s">
        <v>225</v>
      </c>
      <c r="M56" s="339" t="s">
        <v>225</v>
      </c>
      <c r="N56" s="659" t="s">
        <v>232</v>
      </c>
    </row>
    <row r="57" spans="1:14" s="336" customFormat="1" ht="141.75">
      <c r="A57" s="344"/>
      <c r="C57" s="657" t="s">
        <v>256</v>
      </c>
      <c r="D57" s="339" t="s">
        <v>86</v>
      </c>
      <c r="E57" s="339">
        <v>3</v>
      </c>
      <c r="F57" s="352" t="s">
        <v>87</v>
      </c>
      <c r="G57" s="350">
        <f t="shared" si="2"/>
        <v>1080</v>
      </c>
      <c r="H57" s="346">
        <v>2</v>
      </c>
      <c r="I57" s="339" t="s">
        <v>86</v>
      </c>
      <c r="J57" s="347">
        <f t="shared" si="0"/>
        <v>0.02608695652173913</v>
      </c>
      <c r="K57" s="339" t="s">
        <v>225</v>
      </c>
      <c r="L57" s="339" t="s">
        <v>225</v>
      </c>
      <c r="M57" s="339" t="s">
        <v>225</v>
      </c>
      <c r="N57" s="659" t="s">
        <v>232</v>
      </c>
    </row>
    <row r="58" spans="1:14" s="336" customFormat="1" ht="48">
      <c r="A58" s="326"/>
      <c r="B58" s="327" t="s">
        <v>257</v>
      </c>
      <c r="C58" s="327" t="s">
        <v>258</v>
      </c>
      <c r="D58" s="667" t="s">
        <v>259</v>
      </c>
      <c r="E58" s="353">
        <v>3</v>
      </c>
      <c r="F58" s="667" t="s">
        <v>260</v>
      </c>
      <c r="G58" s="350">
        <f t="shared" si="2"/>
        <v>1080</v>
      </c>
      <c r="H58" s="354">
        <v>3</v>
      </c>
      <c r="I58" s="667" t="s">
        <v>259</v>
      </c>
      <c r="J58" s="347">
        <f t="shared" si="0"/>
        <v>0.0391304347826087</v>
      </c>
      <c r="K58" s="339" t="s">
        <v>225</v>
      </c>
      <c r="L58" s="339" t="s">
        <v>225</v>
      </c>
      <c r="M58" s="339"/>
      <c r="N58" s="664" t="s">
        <v>1004</v>
      </c>
    </row>
    <row r="59" spans="1:14" s="336" customFormat="1" ht="80.25" customHeight="1">
      <c r="A59" s="326"/>
      <c r="B59" s="666" t="s">
        <v>261</v>
      </c>
      <c r="C59" s="666" t="s">
        <v>262</v>
      </c>
      <c r="D59" s="668" t="s">
        <v>259</v>
      </c>
      <c r="E59" s="355">
        <v>4</v>
      </c>
      <c r="F59" s="668" t="s">
        <v>259</v>
      </c>
      <c r="G59" s="356">
        <f t="shared" si="2"/>
        <v>1440</v>
      </c>
      <c r="H59" s="357">
        <v>1</v>
      </c>
      <c r="I59" s="668" t="s">
        <v>259</v>
      </c>
      <c r="J59" s="358">
        <f t="shared" si="0"/>
        <v>0.017391304347826087</v>
      </c>
      <c r="K59" s="359" t="s">
        <v>225</v>
      </c>
      <c r="L59" s="359" t="s">
        <v>225</v>
      </c>
      <c r="M59" s="359" t="s">
        <v>225</v>
      </c>
      <c r="N59" s="665" t="s">
        <v>1004</v>
      </c>
    </row>
    <row r="60" spans="1:14" s="336" customFormat="1" ht="20.25">
      <c r="A60" s="344"/>
      <c r="B60" s="351" t="s">
        <v>263</v>
      </c>
      <c r="C60" s="351"/>
      <c r="D60" s="345"/>
      <c r="E60" s="339"/>
      <c r="F60" s="340"/>
      <c r="G60" s="350"/>
      <c r="H60" s="360"/>
      <c r="I60" s="339"/>
      <c r="J60" s="347"/>
      <c r="K60" s="339"/>
      <c r="L60" s="339"/>
      <c r="M60" s="339"/>
      <c r="N60" s="663"/>
    </row>
    <row r="61" spans="1:14" s="336" customFormat="1" ht="75">
      <c r="A61" s="339"/>
      <c r="B61" s="345" t="s">
        <v>264</v>
      </c>
      <c r="C61" s="345"/>
      <c r="D61" s="345" t="s">
        <v>201</v>
      </c>
      <c r="E61" s="339">
        <v>45</v>
      </c>
      <c r="F61" s="340" t="s">
        <v>265</v>
      </c>
      <c r="G61" s="350">
        <f>E61</f>
        <v>45</v>
      </c>
      <c r="H61" s="360">
        <v>8</v>
      </c>
      <c r="I61" s="339" t="s">
        <v>111</v>
      </c>
      <c r="J61" s="347">
        <f t="shared" si="0"/>
        <v>0.004347826086956522</v>
      </c>
      <c r="K61" s="339"/>
      <c r="L61" s="339" t="s">
        <v>225</v>
      </c>
      <c r="M61" s="339" t="s">
        <v>225</v>
      </c>
      <c r="N61" s="660" t="s">
        <v>1004</v>
      </c>
    </row>
    <row r="62" spans="1:14" s="336" customFormat="1" ht="20.25">
      <c r="A62" s="339"/>
      <c r="B62" s="345" t="s">
        <v>266</v>
      </c>
      <c r="C62" s="345"/>
      <c r="D62" s="345" t="s">
        <v>111</v>
      </c>
      <c r="E62" s="339">
        <v>3</v>
      </c>
      <c r="F62" s="340" t="s">
        <v>267</v>
      </c>
      <c r="G62" s="350">
        <f>E62*6*60</f>
        <v>1080</v>
      </c>
      <c r="H62" s="360">
        <v>8</v>
      </c>
      <c r="I62" s="339" t="s">
        <v>111</v>
      </c>
      <c r="J62" s="347">
        <f t="shared" si="0"/>
        <v>0.10434782608695652</v>
      </c>
      <c r="K62" s="339"/>
      <c r="L62" s="339" t="s">
        <v>225</v>
      </c>
      <c r="M62" s="339"/>
      <c r="N62" s="663" t="s">
        <v>672</v>
      </c>
    </row>
    <row r="63" spans="1:14" s="336" customFormat="1" ht="48">
      <c r="A63" s="339"/>
      <c r="B63" s="345" t="s">
        <v>268</v>
      </c>
      <c r="C63" s="345"/>
      <c r="D63" s="345" t="s">
        <v>220</v>
      </c>
      <c r="E63" s="339">
        <v>3</v>
      </c>
      <c r="F63" s="340" t="s">
        <v>87</v>
      </c>
      <c r="G63" s="350">
        <f>E63*6*60</f>
        <v>1080</v>
      </c>
      <c r="H63" s="360">
        <v>8</v>
      </c>
      <c r="I63" s="339" t="s">
        <v>111</v>
      </c>
      <c r="J63" s="347">
        <f t="shared" si="0"/>
        <v>0.10434782608695652</v>
      </c>
      <c r="K63" s="339" t="s">
        <v>225</v>
      </c>
      <c r="L63" s="339" t="s">
        <v>225</v>
      </c>
      <c r="M63" s="339" t="s">
        <v>225</v>
      </c>
      <c r="N63" s="661" t="s">
        <v>1004</v>
      </c>
    </row>
    <row r="64" spans="1:14" s="336" customFormat="1" ht="20.25">
      <c r="A64" s="339"/>
      <c r="B64" s="345" t="s">
        <v>269</v>
      </c>
      <c r="C64" s="345"/>
      <c r="D64" s="345"/>
      <c r="E64" s="339"/>
      <c r="F64" s="340"/>
      <c r="G64" s="350"/>
      <c r="H64" s="360"/>
      <c r="I64" s="339"/>
      <c r="J64" s="347"/>
      <c r="K64" s="339"/>
      <c r="L64" s="339"/>
      <c r="M64" s="339"/>
      <c r="N64" s="657"/>
    </row>
    <row r="65" spans="1:14" s="336" customFormat="1" ht="48">
      <c r="A65" s="339"/>
      <c r="C65" s="345" t="s">
        <v>270</v>
      </c>
      <c r="D65" s="345" t="s">
        <v>259</v>
      </c>
      <c r="E65" s="339">
        <v>3</v>
      </c>
      <c r="F65" s="340" t="s">
        <v>260</v>
      </c>
      <c r="G65" s="350">
        <f>E65*6*60</f>
        <v>1080</v>
      </c>
      <c r="H65" s="360">
        <v>1</v>
      </c>
      <c r="I65" s="351" t="s">
        <v>259</v>
      </c>
      <c r="J65" s="347">
        <f t="shared" si="0"/>
        <v>0.013043478260869565</v>
      </c>
      <c r="K65" s="339" t="s">
        <v>225</v>
      </c>
      <c r="L65" s="339" t="s">
        <v>225</v>
      </c>
      <c r="M65" s="339" t="s">
        <v>225</v>
      </c>
      <c r="N65" s="661" t="s">
        <v>1004</v>
      </c>
    </row>
    <row r="66" spans="1:14" s="336" customFormat="1" ht="20.25">
      <c r="A66" s="339"/>
      <c r="C66" s="351" t="s">
        <v>271</v>
      </c>
      <c r="D66" s="345" t="s">
        <v>259</v>
      </c>
      <c r="E66" s="339">
        <v>2</v>
      </c>
      <c r="F66" s="340" t="s">
        <v>260</v>
      </c>
      <c r="G66" s="350">
        <f>E66*6*60</f>
        <v>720</v>
      </c>
      <c r="H66" s="361">
        <v>1</v>
      </c>
      <c r="I66" s="338" t="s">
        <v>259</v>
      </c>
      <c r="J66" s="347">
        <f t="shared" si="0"/>
        <v>0.008695652173913044</v>
      </c>
      <c r="K66" s="339" t="s">
        <v>225</v>
      </c>
      <c r="L66" s="339"/>
      <c r="M66" s="339"/>
      <c r="N66" s="663" t="s">
        <v>672</v>
      </c>
    </row>
    <row r="67" spans="1:14" s="336" customFormat="1" ht="20.25">
      <c r="A67" s="339"/>
      <c r="C67" s="351" t="s">
        <v>272</v>
      </c>
      <c r="D67" s="345" t="s">
        <v>259</v>
      </c>
      <c r="E67" s="339">
        <v>3</v>
      </c>
      <c r="F67" s="340" t="s">
        <v>260</v>
      </c>
      <c r="G67" s="350">
        <f>E67*6*60</f>
        <v>1080</v>
      </c>
      <c r="H67" s="361">
        <v>1</v>
      </c>
      <c r="I67" s="338" t="s">
        <v>259</v>
      </c>
      <c r="J67" s="347">
        <f t="shared" si="0"/>
        <v>0.013043478260869565</v>
      </c>
      <c r="K67" s="339" t="s">
        <v>225</v>
      </c>
      <c r="L67" s="339"/>
      <c r="M67" s="339"/>
      <c r="N67" s="663" t="s">
        <v>672</v>
      </c>
    </row>
    <row r="68" spans="1:14" s="336" customFormat="1" ht="20.25">
      <c r="A68" s="362"/>
      <c r="B68" s="363" t="s">
        <v>273</v>
      </c>
      <c r="C68" s="363"/>
      <c r="D68" s="364" t="s">
        <v>86</v>
      </c>
      <c r="E68" s="362">
        <v>5</v>
      </c>
      <c r="F68" s="365" t="s">
        <v>274</v>
      </c>
      <c r="G68" s="350">
        <f>E68*6*60</f>
        <v>1800</v>
      </c>
      <c r="H68" s="366">
        <v>1</v>
      </c>
      <c r="I68" s="338" t="s">
        <v>86</v>
      </c>
      <c r="J68" s="347">
        <f t="shared" si="0"/>
        <v>0.021739130434782608</v>
      </c>
      <c r="K68" s="339" t="s">
        <v>225</v>
      </c>
      <c r="L68" s="339" t="s">
        <v>225</v>
      </c>
      <c r="M68" s="339"/>
      <c r="N68" s="663"/>
    </row>
    <row r="69" spans="1:14" s="336" customFormat="1" ht="45.75">
      <c r="A69" s="362"/>
      <c r="B69" s="364" t="s">
        <v>275</v>
      </c>
      <c r="C69" s="364"/>
      <c r="D69" s="364" t="s">
        <v>259</v>
      </c>
      <c r="E69" s="362">
        <v>2</v>
      </c>
      <c r="F69" s="365" t="s">
        <v>87</v>
      </c>
      <c r="G69" s="350">
        <f>E69*6*60</f>
        <v>720</v>
      </c>
      <c r="H69" s="367">
        <v>1</v>
      </c>
      <c r="I69" s="338" t="s">
        <v>86</v>
      </c>
      <c r="J69" s="347">
        <f t="shared" si="0"/>
        <v>0.008695652173913044</v>
      </c>
      <c r="K69" s="339" t="s">
        <v>225</v>
      </c>
      <c r="L69" s="339"/>
      <c r="M69" s="339" t="s">
        <v>225</v>
      </c>
      <c r="N69" s="669" t="s">
        <v>1004</v>
      </c>
    </row>
    <row r="70" spans="1:14" s="336" customFormat="1" ht="20.25">
      <c r="A70" s="362"/>
      <c r="B70" s="364" t="s">
        <v>276</v>
      </c>
      <c r="C70" s="364"/>
      <c r="D70" s="364"/>
      <c r="E70" s="364"/>
      <c r="F70" s="365"/>
      <c r="G70" s="350"/>
      <c r="H70" s="367"/>
      <c r="I70" s="362"/>
      <c r="J70" s="347"/>
      <c r="K70" s="339"/>
      <c r="L70" s="339"/>
      <c r="M70" s="339"/>
      <c r="N70" s="682"/>
    </row>
    <row r="71" spans="1:14" s="336" customFormat="1" ht="20.25">
      <c r="A71" s="362"/>
      <c r="C71" s="364" t="s">
        <v>277</v>
      </c>
      <c r="D71" s="345" t="s">
        <v>259</v>
      </c>
      <c r="E71" s="364">
        <v>5</v>
      </c>
      <c r="F71" s="365" t="s">
        <v>260</v>
      </c>
      <c r="G71" s="350">
        <f>E71*6*60</f>
        <v>1800</v>
      </c>
      <c r="H71" s="367">
        <v>1</v>
      </c>
      <c r="I71" s="338" t="s">
        <v>259</v>
      </c>
      <c r="J71" s="347">
        <f t="shared" si="0"/>
        <v>0.021739130434782608</v>
      </c>
      <c r="K71" s="339" t="s">
        <v>225</v>
      </c>
      <c r="L71" s="339" t="s">
        <v>225</v>
      </c>
      <c r="M71" s="339"/>
      <c r="N71" s="663" t="s">
        <v>672</v>
      </c>
    </row>
    <row r="72" spans="1:14" s="336" customFormat="1" ht="20.25">
      <c r="A72" s="362"/>
      <c r="C72" s="364" t="s">
        <v>278</v>
      </c>
      <c r="D72" s="345" t="s">
        <v>259</v>
      </c>
      <c r="E72" s="364">
        <v>1</v>
      </c>
      <c r="F72" s="365" t="s">
        <v>260</v>
      </c>
      <c r="G72" s="350">
        <f>E72*6*60</f>
        <v>360</v>
      </c>
      <c r="H72" s="367">
        <v>1</v>
      </c>
      <c r="I72" s="338" t="s">
        <v>259</v>
      </c>
      <c r="J72" s="347">
        <f t="shared" si="0"/>
        <v>0.004347826086956522</v>
      </c>
      <c r="K72" s="339" t="s">
        <v>225</v>
      </c>
      <c r="L72" s="339" t="s">
        <v>225</v>
      </c>
      <c r="M72" s="339"/>
      <c r="N72" s="663" t="s">
        <v>672</v>
      </c>
    </row>
    <row r="73" spans="1:14" s="336" customFormat="1" ht="20.25">
      <c r="A73" s="362"/>
      <c r="C73" s="364" t="s">
        <v>279</v>
      </c>
      <c r="D73" s="345" t="s">
        <v>259</v>
      </c>
      <c r="E73" s="364">
        <v>3</v>
      </c>
      <c r="F73" s="365" t="s">
        <v>260</v>
      </c>
      <c r="G73" s="350">
        <f>E73*6*60</f>
        <v>1080</v>
      </c>
      <c r="H73" s="367">
        <v>1</v>
      </c>
      <c r="I73" s="338" t="s">
        <v>259</v>
      </c>
      <c r="J73" s="347">
        <f t="shared" si="0"/>
        <v>0.013043478260869565</v>
      </c>
      <c r="K73" s="339" t="s">
        <v>225</v>
      </c>
      <c r="L73" s="339" t="s">
        <v>225</v>
      </c>
      <c r="M73" s="339"/>
      <c r="N73" s="663" t="s">
        <v>672</v>
      </c>
    </row>
    <row r="74" spans="1:14" s="336" customFormat="1" ht="48">
      <c r="A74" s="362"/>
      <c r="B74" s="351" t="s">
        <v>280</v>
      </c>
      <c r="C74" s="364"/>
      <c r="D74" s="364" t="s">
        <v>281</v>
      </c>
      <c r="E74" s="364">
        <v>30</v>
      </c>
      <c r="F74" s="365" t="s">
        <v>265</v>
      </c>
      <c r="G74" s="341">
        <f>E74</f>
        <v>30</v>
      </c>
      <c r="H74" s="367">
        <v>1</v>
      </c>
      <c r="I74" s="362" t="s">
        <v>220</v>
      </c>
      <c r="J74" s="347">
        <f t="shared" si="0"/>
        <v>0.00036231884057971015</v>
      </c>
      <c r="K74" s="339" t="s">
        <v>225</v>
      </c>
      <c r="L74" s="339"/>
      <c r="M74" s="339" t="s">
        <v>225</v>
      </c>
      <c r="N74" s="661" t="s">
        <v>1004</v>
      </c>
    </row>
    <row r="75" spans="1:14" s="336" customFormat="1" ht="20.25">
      <c r="A75" s="326"/>
      <c r="B75" s="328" t="s">
        <v>282</v>
      </c>
      <c r="C75" s="327" t="s">
        <v>283</v>
      </c>
      <c r="D75" s="368"/>
      <c r="E75" s="369"/>
      <c r="F75" s="370"/>
      <c r="G75" s="371"/>
      <c r="H75" s="372"/>
      <c r="I75" s="373"/>
      <c r="J75" s="347"/>
      <c r="K75" s="339"/>
      <c r="L75" s="339"/>
      <c r="M75" s="339"/>
      <c r="N75" s="369"/>
    </row>
    <row r="76" spans="1:14" s="336" customFormat="1" ht="20.25">
      <c r="A76" s="326"/>
      <c r="B76" s="328"/>
      <c r="C76" s="327"/>
      <c r="D76" s="368"/>
      <c r="E76" s="369"/>
      <c r="F76" s="370"/>
      <c r="G76" s="371"/>
      <c r="H76" s="372"/>
      <c r="I76" s="373"/>
      <c r="J76" s="347"/>
      <c r="K76" s="339"/>
      <c r="L76" s="339"/>
      <c r="M76" s="339"/>
      <c r="N76" s="369"/>
    </row>
    <row r="77" spans="1:14" s="336" customFormat="1" ht="48">
      <c r="A77" s="344"/>
      <c r="C77" s="345" t="s">
        <v>284</v>
      </c>
      <c r="D77" s="345" t="s">
        <v>281</v>
      </c>
      <c r="E77" s="339">
        <v>30</v>
      </c>
      <c r="F77" s="340" t="s">
        <v>131</v>
      </c>
      <c r="G77" s="350">
        <f>E77</f>
        <v>30</v>
      </c>
      <c r="H77" s="360">
        <v>16</v>
      </c>
      <c r="I77" s="339" t="s">
        <v>111</v>
      </c>
      <c r="J77" s="347">
        <f t="shared" si="0"/>
        <v>0.005797101449275362</v>
      </c>
      <c r="K77" s="339"/>
      <c r="L77" s="339" t="s">
        <v>225</v>
      </c>
      <c r="M77" s="339" t="s">
        <v>225</v>
      </c>
      <c r="N77" s="661" t="s">
        <v>1004</v>
      </c>
    </row>
    <row r="78" spans="1:14" s="336" customFormat="1" ht="20.25">
      <c r="A78" s="362"/>
      <c r="C78" s="345" t="s">
        <v>285</v>
      </c>
      <c r="D78" s="345" t="s">
        <v>111</v>
      </c>
      <c r="E78" s="339">
        <v>3</v>
      </c>
      <c r="F78" s="340" t="s">
        <v>87</v>
      </c>
      <c r="G78" s="350">
        <f aca="true" t="shared" si="3" ref="G78:G85">E78*6*60</f>
        <v>1080</v>
      </c>
      <c r="H78" s="367">
        <v>16</v>
      </c>
      <c r="I78" s="362" t="s">
        <v>111</v>
      </c>
      <c r="J78" s="347">
        <f t="shared" si="0"/>
        <v>0.20869565217391303</v>
      </c>
      <c r="K78" s="339" t="s">
        <v>225</v>
      </c>
      <c r="L78" s="339"/>
      <c r="M78" s="339"/>
      <c r="N78" s="663" t="s">
        <v>672</v>
      </c>
    </row>
    <row r="79" spans="1:14" s="336" customFormat="1" ht="48">
      <c r="A79" s="362"/>
      <c r="C79" s="345" t="s">
        <v>286</v>
      </c>
      <c r="D79" s="345" t="s">
        <v>287</v>
      </c>
      <c r="E79" s="364">
        <v>2</v>
      </c>
      <c r="F79" s="365" t="s">
        <v>260</v>
      </c>
      <c r="G79" s="350">
        <f t="shared" si="3"/>
        <v>720</v>
      </c>
      <c r="H79" s="367">
        <v>16</v>
      </c>
      <c r="I79" s="362" t="s">
        <v>287</v>
      </c>
      <c r="J79" s="347">
        <f t="shared" si="0"/>
        <v>0.1391304347826087</v>
      </c>
      <c r="K79" s="339" t="s">
        <v>225</v>
      </c>
      <c r="L79" s="339" t="s">
        <v>225</v>
      </c>
      <c r="M79" s="339" t="s">
        <v>225</v>
      </c>
      <c r="N79" s="661" t="s">
        <v>1004</v>
      </c>
    </row>
    <row r="80" spans="1:14" s="336" customFormat="1" ht="20.25">
      <c r="A80" s="362"/>
      <c r="C80" s="364" t="s">
        <v>288</v>
      </c>
      <c r="D80" s="345" t="s">
        <v>289</v>
      </c>
      <c r="E80" s="364">
        <v>1</v>
      </c>
      <c r="F80" s="365" t="s">
        <v>87</v>
      </c>
      <c r="G80" s="350">
        <f t="shared" si="3"/>
        <v>360</v>
      </c>
      <c r="H80" s="367">
        <v>16</v>
      </c>
      <c r="I80" s="362" t="s">
        <v>111</v>
      </c>
      <c r="J80" s="347">
        <f t="shared" si="0"/>
        <v>0.06956521739130435</v>
      </c>
      <c r="K80" s="339" t="s">
        <v>225</v>
      </c>
      <c r="L80" s="339"/>
      <c r="M80" s="339"/>
      <c r="N80" s="339" t="s">
        <v>1003</v>
      </c>
    </row>
    <row r="81" spans="1:14" s="336" customFormat="1" ht="60.75">
      <c r="A81" s="362"/>
      <c r="C81" s="364" t="s">
        <v>290</v>
      </c>
      <c r="D81" s="364" t="s">
        <v>111</v>
      </c>
      <c r="E81" s="364">
        <v>5</v>
      </c>
      <c r="F81" s="365" t="s">
        <v>267</v>
      </c>
      <c r="G81" s="350">
        <f t="shared" si="3"/>
        <v>1800</v>
      </c>
      <c r="H81" s="367">
        <v>16</v>
      </c>
      <c r="I81" s="362" t="s">
        <v>111</v>
      </c>
      <c r="J81" s="347">
        <f t="shared" si="0"/>
        <v>0.34782608695652173</v>
      </c>
      <c r="K81" s="339" t="s">
        <v>225</v>
      </c>
      <c r="L81" s="339" t="s">
        <v>225</v>
      </c>
      <c r="M81" s="339" t="s">
        <v>225</v>
      </c>
      <c r="N81" s="669" t="s">
        <v>232</v>
      </c>
    </row>
    <row r="82" spans="1:14" s="336" customFormat="1" ht="60.75">
      <c r="A82" s="362"/>
      <c r="C82" s="351" t="s">
        <v>291</v>
      </c>
      <c r="D82" s="364" t="s">
        <v>292</v>
      </c>
      <c r="E82" s="364">
        <v>5</v>
      </c>
      <c r="F82" s="365" t="s">
        <v>87</v>
      </c>
      <c r="G82" s="350">
        <f t="shared" si="3"/>
        <v>1800</v>
      </c>
      <c r="H82" s="367">
        <v>16</v>
      </c>
      <c r="I82" s="362" t="s">
        <v>111</v>
      </c>
      <c r="J82" s="347">
        <f t="shared" si="0"/>
        <v>0.34782608695652173</v>
      </c>
      <c r="K82" s="339" t="s">
        <v>225</v>
      </c>
      <c r="L82" s="339" t="s">
        <v>225</v>
      </c>
      <c r="M82" s="339" t="s">
        <v>225</v>
      </c>
      <c r="N82" s="669" t="s">
        <v>232</v>
      </c>
    </row>
    <row r="83" spans="1:14" s="336" customFormat="1" ht="20.25">
      <c r="A83" s="362"/>
      <c r="B83" s="328" t="s">
        <v>293</v>
      </c>
      <c r="C83" s="374"/>
      <c r="D83" s="374"/>
      <c r="E83" s="364"/>
      <c r="F83" s="365"/>
      <c r="G83" s="350">
        <f t="shared" si="3"/>
        <v>0</v>
      </c>
      <c r="H83" s="367"/>
      <c r="I83" s="362"/>
      <c r="J83" s="347"/>
      <c r="K83" s="339"/>
      <c r="L83" s="339"/>
      <c r="M83" s="339"/>
      <c r="N83" s="670"/>
    </row>
    <row r="84" spans="1:14" s="336" customFormat="1" ht="60.75">
      <c r="A84" s="362"/>
      <c r="C84" s="338" t="s">
        <v>294</v>
      </c>
      <c r="D84" s="374" t="s">
        <v>201</v>
      </c>
      <c r="E84" s="364">
        <v>5</v>
      </c>
      <c r="F84" s="365" t="s">
        <v>87</v>
      </c>
      <c r="G84" s="350">
        <f>E84*6*60</f>
        <v>1800</v>
      </c>
      <c r="H84" s="367">
        <v>1</v>
      </c>
      <c r="I84" s="362" t="s">
        <v>111</v>
      </c>
      <c r="J84" s="347">
        <f t="shared" si="0"/>
        <v>0.021739130434782608</v>
      </c>
      <c r="K84" s="339" t="s">
        <v>225</v>
      </c>
      <c r="L84" s="339" t="s">
        <v>225</v>
      </c>
      <c r="M84" s="339" t="s">
        <v>225</v>
      </c>
      <c r="N84" s="669" t="s">
        <v>232</v>
      </c>
    </row>
    <row r="85" spans="1:14" s="336" customFormat="1" ht="60.75">
      <c r="A85" s="362"/>
      <c r="C85" s="364" t="s">
        <v>295</v>
      </c>
      <c r="D85" s="364" t="s">
        <v>111</v>
      </c>
      <c r="E85" s="364">
        <v>2</v>
      </c>
      <c r="F85" s="365" t="s">
        <v>87</v>
      </c>
      <c r="G85" s="350">
        <f t="shared" si="3"/>
        <v>720</v>
      </c>
      <c r="H85" s="367">
        <v>1</v>
      </c>
      <c r="I85" s="362" t="s">
        <v>111</v>
      </c>
      <c r="J85" s="347">
        <f t="shared" si="0"/>
        <v>0.008695652173913044</v>
      </c>
      <c r="K85" s="339" t="s">
        <v>225</v>
      </c>
      <c r="L85" s="339" t="s">
        <v>225</v>
      </c>
      <c r="M85" s="339" t="s">
        <v>225</v>
      </c>
      <c r="N85" s="669" t="s">
        <v>232</v>
      </c>
    </row>
    <row r="86" spans="1:14" s="336" customFormat="1" ht="30.75">
      <c r="A86" s="362"/>
      <c r="C86" s="338" t="s">
        <v>296</v>
      </c>
      <c r="D86" s="374" t="s">
        <v>201</v>
      </c>
      <c r="E86" s="364">
        <v>10</v>
      </c>
      <c r="F86" s="365" t="s">
        <v>87</v>
      </c>
      <c r="G86" s="350">
        <f>E86*6*60</f>
        <v>3600</v>
      </c>
      <c r="H86" s="367">
        <v>1</v>
      </c>
      <c r="I86" s="362" t="s">
        <v>111</v>
      </c>
      <c r="J86" s="347">
        <f t="shared" si="0"/>
        <v>0.043478260869565216</v>
      </c>
      <c r="K86" s="339" t="s">
        <v>225</v>
      </c>
      <c r="L86" s="339" t="s">
        <v>225</v>
      </c>
      <c r="M86" s="339"/>
      <c r="N86" s="669" t="s">
        <v>226</v>
      </c>
    </row>
    <row r="87" spans="1:14" s="336" customFormat="1" ht="30.75">
      <c r="A87" s="362"/>
      <c r="C87" s="364" t="s">
        <v>297</v>
      </c>
      <c r="D87" s="374" t="s">
        <v>201</v>
      </c>
      <c r="E87" s="364">
        <v>10</v>
      </c>
      <c r="F87" s="365" t="s">
        <v>87</v>
      </c>
      <c r="G87" s="350">
        <f aca="true" t="shared" si="4" ref="G87:G93">E87*6*60</f>
        <v>3600</v>
      </c>
      <c r="H87" s="367">
        <v>1</v>
      </c>
      <c r="I87" s="362" t="s">
        <v>111</v>
      </c>
      <c r="J87" s="347">
        <f t="shared" si="0"/>
        <v>0.043478260869565216</v>
      </c>
      <c r="K87" s="339" t="s">
        <v>225</v>
      </c>
      <c r="L87" s="339" t="s">
        <v>225</v>
      </c>
      <c r="M87" s="339"/>
      <c r="N87" s="669" t="s">
        <v>226</v>
      </c>
    </row>
    <row r="88" spans="1:14" s="336" customFormat="1" ht="20.25">
      <c r="A88" s="362"/>
      <c r="B88" s="369" t="s">
        <v>298</v>
      </c>
      <c r="C88" s="364"/>
      <c r="D88" s="364"/>
      <c r="E88" s="364"/>
      <c r="F88" s="365"/>
      <c r="G88" s="350">
        <f t="shared" si="4"/>
        <v>0</v>
      </c>
      <c r="H88" s="367"/>
      <c r="I88" s="362"/>
      <c r="J88" s="347"/>
      <c r="K88" s="339"/>
      <c r="L88" s="339"/>
      <c r="M88" s="339"/>
      <c r="N88" s="670"/>
    </row>
    <row r="89" spans="1:14" s="336" customFormat="1" ht="60.75">
      <c r="A89" s="362"/>
      <c r="C89" s="364" t="s">
        <v>299</v>
      </c>
      <c r="D89" s="364" t="s">
        <v>201</v>
      </c>
      <c r="E89" s="364">
        <v>5</v>
      </c>
      <c r="F89" s="365" t="s">
        <v>87</v>
      </c>
      <c r="G89" s="350">
        <f t="shared" si="4"/>
        <v>1800</v>
      </c>
      <c r="H89" s="367">
        <v>1</v>
      </c>
      <c r="I89" s="362" t="s">
        <v>111</v>
      </c>
      <c r="J89" s="347">
        <f t="shared" si="0"/>
        <v>0.021739130434782608</v>
      </c>
      <c r="K89" s="339" t="s">
        <v>225</v>
      </c>
      <c r="L89" s="339" t="s">
        <v>225</v>
      </c>
      <c r="M89" s="339" t="s">
        <v>225</v>
      </c>
      <c r="N89" s="669" t="s">
        <v>232</v>
      </c>
    </row>
    <row r="90" spans="1:14" s="336" customFormat="1" ht="60.75">
      <c r="A90" s="362"/>
      <c r="C90" s="364" t="s">
        <v>300</v>
      </c>
      <c r="D90" s="364" t="s">
        <v>111</v>
      </c>
      <c r="E90" s="364">
        <v>1</v>
      </c>
      <c r="F90" s="365" t="s">
        <v>87</v>
      </c>
      <c r="G90" s="350">
        <f t="shared" si="4"/>
        <v>360</v>
      </c>
      <c r="H90" s="367">
        <v>2</v>
      </c>
      <c r="I90" s="362" t="s">
        <v>111</v>
      </c>
      <c r="J90" s="347">
        <f t="shared" si="0"/>
        <v>0.008695652173913044</v>
      </c>
      <c r="K90" s="339" t="s">
        <v>225</v>
      </c>
      <c r="L90" s="339" t="s">
        <v>225</v>
      </c>
      <c r="M90" s="339" t="s">
        <v>225</v>
      </c>
      <c r="N90" s="669" t="s">
        <v>232</v>
      </c>
    </row>
    <row r="91" spans="1:14" s="336" customFormat="1" ht="60.75">
      <c r="A91" s="362"/>
      <c r="C91" s="364" t="s">
        <v>301</v>
      </c>
      <c r="D91" s="364" t="s">
        <v>111</v>
      </c>
      <c r="E91" s="364">
        <v>1</v>
      </c>
      <c r="F91" s="365" t="s">
        <v>87</v>
      </c>
      <c r="G91" s="350">
        <f t="shared" si="4"/>
        <v>360</v>
      </c>
      <c r="H91" s="367">
        <v>2</v>
      </c>
      <c r="I91" s="362" t="s">
        <v>111</v>
      </c>
      <c r="J91" s="347">
        <f t="shared" si="0"/>
        <v>0.008695652173913044</v>
      </c>
      <c r="K91" s="339" t="s">
        <v>225</v>
      </c>
      <c r="L91" s="339" t="s">
        <v>225</v>
      </c>
      <c r="M91" s="339" t="s">
        <v>225</v>
      </c>
      <c r="N91" s="669" t="s">
        <v>232</v>
      </c>
    </row>
    <row r="92" spans="1:14" s="336" customFormat="1" ht="20.25">
      <c r="A92" s="362"/>
      <c r="B92" s="327" t="s">
        <v>302</v>
      </c>
      <c r="C92" s="363"/>
      <c r="D92" s="364"/>
      <c r="E92" s="364"/>
      <c r="F92" s="365"/>
      <c r="G92" s="350">
        <f t="shared" si="4"/>
        <v>0</v>
      </c>
      <c r="H92" s="367"/>
      <c r="I92" s="362"/>
      <c r="J92" s="347"/>
      <c r="K92" s="339"/>
      <c r="L92" s="339"/>
      <c r="M92" s="339"/>
      <c r="N92" s="670"/>
    </row>
    <row r="93" spans="1:14" s="336" customFormat="1" ht="60.75">
      <c r="A93" s="362"/>
      <c r="C93" s="364" t="s">
        <v>303</v>
      </c>
      <c r="D93" s="364" t="s">
        <v>201</v>
      </c>
      <c r="E93" s="364">
        <v>3</v>
      </c>
      <c r="F93" s="365" t="s">
        <v>87</v>
      </c>
      <c r="G93" s="350">
        <f t="shared" si="4"/>
        <v>1080</v>
      </c>
      <c r="H93" s="367">
        <v>1</v>
      </c>
      <c r="I93" s="362" t="s">
        <v>111</v>
      </c>
      <c r="J93" s="347">
        <f aca="true" t="shared" si="5" ref="J93:J122">G93*H93/82800</f>
        <v>0.013043478260869565</v>
      </c>
      <c r="K93" s="339" t="s">
        <v>225</v>
      </c>
      <c r="L93" s="339" t="s">
        <v>225</v>
      </c>
      <c r="M93" s="339" t="s">
        <v>225</v>
      </c>
      <c r="N93" s="669" t="s">
        <v>232</v>
      </c>
    </row>
    <row r="94" spans="1:14" s="336" customFormat="1" ht="20.25">
      <c r="A94" s="362"/>
      <c r="C94" s="364" t="s">
        <v>304</v>
      </c>
      <c r="D94" s="364"/>
      <c r="E94" s="364"/>
      <c r="F94" s="365"/>
      <c r="G94" s="350">
        <f>E94*6*60</f>
        <v>0</v>
      </c>
      <c r="H94" s="367"/>
      <c r="I94" s="362"/>
      <c r="J94" s="347"/>
      <c r="K94" s="339"/>
      <c r="L94" s="339"/>
      <c r="M94" s="339"/>
      <c r="N94" s="670"/>
    </row>
    <row r="95" spans="1:14" s="336" customFormat="1" ht="60.75">
      <c r="A95" s="362"/>
      <c r="C95" s="364" t="s">
        <v>305</v>
      </c>
      <c r="D95" s="364" t="s">
        <v>201</v>
      </c>
      <c r="E95" s="364">
        <v>15</v>
      </c>
      <c r="F95" s="365" t="s">
        <v>87</v>
      </c>
      <c r="G95" s="350">
        <f aca="true" t="shared" si="6" ref="G95:G107">E95*6*60</f>
        <v>5400</v>
      </c>
      <c r="H95" s="367">
        <v>1</v>
      </c>
      <c r="I95" s="362" t="s">
        <v>111</v>
      </c>
      <c r="J95" s="347">
        <f t="shared" si="5"/>
        <v>0.06521739130434782</v>
      </c>
      <c r="K95" s="339"/>
      <c r="L95" s="339" t="s">
        <v>225</v>
      </c>
      <c r="M95" s="339" t="s">
        <v>225</v>
      </c>
      <c r="N95" s="669" t="s">
        <v>232</v>
      </c>
    </row>
    <row r="96" spans="1:14" s="336" customFormat="1" ht="60.75">
      <c r="A96" s="362"/>
      <c r="C96" s="364" t="s">
        <v>306</v>
      </c>
      <c r="D96" s="364" t="s">
        <v>201</v>
      </c>
      <c r="E96" s="364">
        <v>3</v>
      </c>
      <c r="F96" s="365" t="s">
        <v>87</v>
      </c>
      <c r="G96" s="350">
        <f t="shared" si="6"/>
        <v>1080</v>
      </c>
      <c r="H96" s="367">
        <v>1</v>
      </c>
      <c r="I96" s="362" t="s">
        <v>111</v>
      </c>
      <c r="J96" s="347">
        <f t="shared" si="5"/>
        <v>0.013043478260869565</v>
      </c>
      <c r="K96" s="339"/>
      <c r="L96" s="339" t="s">
        <v>225</v>
      </c>
      <c r="M96" s="339" t="s">
        <v>225</v>
      </c>
      <c r="N96" s="669" t="s">
        <v>232</v>
      </c>
    </row>
    <row r="97" spans="1:14" s="336" customFormat="1" ht="60.75">
      <c r="A97" s="362"/>
      <c r="C97" s="364" t="s">
        <v>307</v>
      </c>
      <c r="D97" s="364" t="s">
        <v>111</v>
      </c>
      <c r="E97" s="364">
        <v>3</v>
      </c>
      <c r="F97" s="365" t="s">
        <v>87</v>
      </c>
      <c r="G97" s="350">
        <f t="shared" si="6"/>
        <v>1080</v>
      </c>
      <c r="H97" s="367">
        <v>1</v>
      </c>
      <c r="I97" s="362" t="s">
        <v>111</v>
      </c>
      <c r="J97" s="347">
        <f t="shared" si="5"/>
        <v>0.013043478260869565</v>
      </c>
      <c r="K97" s="339"/>
      <c r="L97" s="339" t="s">
        <v>225</v>
      </c>
      <c r="M97" s="339" t="s">
        <v>225</v>
      </c>
      <c r="N97" s="669" t="s">
        <v>232</v>
      </c>
    </row>
    <row r="98" spans="1:14" s="336" customFormat="1" ht="90.75">
      <c r="A98" s="362"/>
      <c r="C98" s="364" t="s">
        <v>308</v>
      </c>
      <c r="D98" s="364" t="s">
        <v>201</v>
      </c>
      <c r="E98" s="364">
        <v>1</v>
      </c>
      <c r="F98" s="365" t="s">
        <v>87</v>
      </c>
      <c r="G98" s="350">
        <f t="shared" si="6"/>
        <v>360</v>
      </c>
      <c r="H98" s="367">
        <v>1</v>
      </c>
      <c r="I98" s="362" t="s">
        <v>111</v>
      </c>
      <c r="J98" s="347">
        <f t="shared" si="5"/>
        <v>0.004347826086956522</v>
      </c>
      <c r="K98" s="339" t="s">
        <v>225</v>
      </c>
      <c r="L98" s="339" t="s">
        <v>225</v>
      </c>
      <c r="M98" s="339" t="s">
        <v>225</v>
      </c>
      <c r="N98" s="669" t="s">
        <v>309</v>
      </c>
    </row>
    <row r="99" spans="1:14" s="336" customFormat="1" ht="60.75">
      <c r="A99" s="362"/>
      <c r="C99" s="345" t="s">
        <v>310</v>
      </c>
      <c r="D99" s="364" t="s">
        <v>86</v>
      </c>
      <c r="E99" s="364">
        <v>2</v>
      </c>
      <c r="F99" s="365" t="s">
        <v>87</v>
      </c>
      <c r="G99" s="350">
        <f t="shared" si="6"/>
        <v>720</v>
      </c>
      <c r="H99" s="367">
        <v>1</v>
      </c>
      <c r="I99" s="362" t="s">
        <v>86</v>
      </c>
      <c r="J99" s="347">
        <f t="shared" si="5"/>
        <v>0.008695652173913044</v>
      </c>
      <c r="K99" s="339" t="s">
        <v>225</v>
      </c>
      <c r="L99" s="339"/>
      <c r="M99" s="339" t="s">
        <v>225</v>
      </c>
      <c r="N99" s="669" t="s">
        <v>232</v>
      </c>
    </row>
    <row r="100" spans="1:14" s="336" customFormat="1" ht="20.25">
      <c r="A100" s="362"/>
      <c r="B100" s="327" t="s">
        <v>311</v>
      </c>
      <c r="C100" s="364"/>
      <c r="D100" s="364"/>
      <c r="E100" s="364"/>
      <c r="F100" s="365"/>
      <c r="G100" s="350"/>
      <c r="H100" s="367"/>
      <c r="I100" s="362"/>
      <c r="J100" s="347"/>
      <c r="K100" s="339"/>
      <c r="L100" s="339"/>
      <c r="M100" s="339"/>
      <c r="N100" s="670"/>
    </row>
    <row r="101" spans="1:14" s="336" customFormat="1" ht="30.75">
      <c r="A101" s="362"/>
      <c r="C101" s="345" t="s">
        <v>312</v>
      </c>
      <c r="D101" s="364" t="s">
        <v>313</v>
      </c>
      <c r="E101" s="364">
        <v>3</v>
      </c>
      <c r="F101" s="365" t="s">
        <v>267</v>
      </c>
      <c r="G101" s="350">
        <f t="shared" si="6"/>
        <v>1080</v>
      </c>
      <c r="H101" s="367">
        <v>10</v>
      </c>
      <c r="I101" s="362" t="s">
        <v>111</v>
      </c>
      <c r="J101" s="347">
        <f t="shared" si="5"/>
        <v>0.13043478260869565</v>
      </c>
      <c r="K101" s="339" t="s">
        <v>225</v>
      </c>
      <c r="L101" s="339"/>
      <c r="M101" s="339"/>
      <c r="N101" s="669" t="s">
        <v>226</v>
      </c>
    </row>
    <row r="102" spans="1:14" s="336" customFormat="1" ht="30.75">
      <c r="A102" s="362"/>
      <c r="C102" s="345" t="s">
        <v>314</v>
      </c>
      <c r="D102" s="364" t="s">
        <v>315</v>
      </c>
      <c r="E102" s="364">
        <v>3</v>
      </c>
      <c r="F102" s="365" t="s">
        <v>316</v>
      </c>
      <c r="G102" s="350">
        <f>E102*60</f>
        <v>180</v>
      </c>
      <c r="H102" s="367">
        <v>20</v>
      </c>
      <c r="I102" s="362" t="s">
        <v>111</v>
      </c>
      <c r="J102" s="347">
        <f t="shared" si="5"/>
        <v>0.043478260869565216</v>
      </c>
      <c r="K102" s="339" t="s">
        <v>225</v>
      </c>
      <c r="L102" s="339"/>
      <c r="M102" s="339"/>
      <c r="N102" s="669" t="s">
        <v>226</v>
      </c>
    </row>
    <row r="103" spans="1:14" s="336" customFormat="1" ht="60.75">
      <c r="A103" s="362"/>
      <c r="C103" s="345" t="s">
        <v>317</v>
      </c>
      <c r="D103" s="364" t="s">
        <v>318</v>
      </c>
      <c r="E103" s="364">
        <v>5</v>
      </c>
      <c r="F103" s="365" t="s">
        <v>87</v>
      </c>
      <c r="G103" s="350">
        <f t="shared" si="6"/>
        <v>1800</v>
      </c>
      <c r="H103" s="367">
        <v>4</v>
      </c>
      <c r="I103" s="362" t="s">
        <v>111</v>
      </c>
      <c r="J103" s="347">
        <f t="shared" si="5"/>
        <v>0.08695652173913043</v>
      </c>
      <c r="K103" s="339"/>
      <c r="L103" s="339" t="s">
        <v>225</v>
      </c>
      <c r="M103" s="339" t="s">
        <v>225</v>
      </c>
      <c r="N103" s="669" t="s">
        <v>232</v>
      </c>
    </row>
    <row r="104" spans="1:14" s="336" customFormat="1" ht="20.25">
      <c r="A104" s="329" t="s">
        <v>319</v>
      </c>
      <c r="B104" s="328" t="s">
        <v>320</v>
      </c>
      <c r="C104" s="368"/>
      <c r="D104" s="368"/>
      <c r="E104" s="369"/>
      <c r="F104" s="370"/>
      <c r="G104" s="371"/>
      <c r="H104" s="372"/>
      <c r="I104" s="373"/>
      <c r="J104" s="347"/>
      <c r="K104" s="339"/>
      <c r="L104" s="339"/>
      <c r="M104" s="339"/>
      <c r="N104" s="671"/>
    </row>
    <row r="105" spans="1:14" s="336" customFormat="1" ht="60.75">
      <c r="A105" s="362"/>
      <c r="C105" s="345" t="s">
        <v>321</v>
      </c>
      <c r="D105" s="364" t="s">
        <v>220</v>
      </c>
      <c r="E105" s="364">
        <v>1</v>
      </c>
      <c r="F105" s="365" t="s">
        <v>87</v>
      </c>
      <c r="G105" s="350">
        <f t="shared" si="6"/>
        <v>360</v>
      </c>
      <c r="H105" s="367">
        <v>16</v>
      </c>
      <c r="I105" s="362" t="s">
        <v>111</v>
      </c>
      <c r="J105" s="347">
        <f t="shared" si="5"/>
        <v>0.06956521739130435</v>
      </c>
      <c r="K105" s="339"/>
      <c r="L105" s="339" t="s">
        <v>225</v>
      </c>
      <c r="M105" s="339" t="s">
        <v>225</v>
      </c>
      <c r="N105" s="669" t="s">
        <v>232</v>
      </c>
    </row>
    <row r="106" spans="1:14" s="336" customFormat="1" ht="30.75">
      <c r="A106" s="362"/>
      <c r="C106" s="345" t="s">
        <v>285</v>
      </c>
      <c r="D106" s="364" t="s">
        <v>111</v>
      </c>
      <c r="E106" s="364">
        <v>3</v>
      </c>
      <c r="F106" s="365" t="s">
        <v>87</v>
      </c>
      <c r="G106" s="350">
        <f>E106*6*60</f>
        <v>1080</v>
      </c>
      <c r="H106" s="367">
        <v>16</v>
      </c>
      <c r="I106" s="362" t="s">
        <v>111</v>
      </c>
      <c r="J106" s="347">
        <f t="shared" si="5"/>
        <v>0.20869565217391303</v>
      </c>
      <c r="K106" s="339" t="s">
        <v>225</v>
      </c>
      <c r="L106" s="339" t="s">
        <v>225</v>
      </c>
      <c r="M106" s="339"/>
      <c r="N106" s="669" t="s">
        <v>226</v>
      </c>
    </row>
    <row r="107" spans="1:14" s="336" customFormat="1" ht="60.75">
      <c r="A107" s="362"/>
      <c r="C107" s="345" t="s">
        <v>286</v>
      </c>
      <c r="D107" s="364" t="s">
        <v>287</v>
      </c>
      <c r="E107" s="364">
        <v>5</v>
      </c>
      <c r="F107" s="365" t="s">
        <v>87</v>
      </c>
      <c r="G107" s="350">
        <f t="shared" si="6"/>
        <v>1800</v>
      </c>
      <c r="H107" s="367">
        <v>16</v>
      </c>
      <c r="I107" s="362" t="s">
        <v>111</v>
      </c>
      <c r="J107" s="347">
        <f t="shared" si="5"/>
        <v>0.34782608695652173</v>
      </c>
      <c r="K107" s="339" t="s">
        <v>225</v>
      </c>
      <c r="L107" s="339" t="s">
        <v>225</v>
      </c>
      <c r="M107" s="339" t="s">
        <v>225</v>
      </c>
      <c r="N107" s="669" t="s">
        <v>232</v>
      </c>
    </row>
    <row r="108" spans="1:14" s="336" customFormat="1" ht="30.75">
      <c r="A108" s="362"/>
      <c r="C108" s="364" t="s">
        <v>288</v>
      </c>
      <c r="D108" s="364" t="s">
        <v>289</v>
      </c>
      <c r="E108" s="364">
        <v>1</v>
      </c>
      <c r="F108" s="365" t="s">
        <v>87</v>
      </c>
      <c r="G108" s="350">
        <f>E108*6*60</f>
        <v>360</v>
      </c>
      <c r="H108" s="367">
        <v>16</v>
      </c>
      <c r="I108" s="362" t="s">
        <v>111</v>
      </c>
      <c r="J108" s="347">
        <f t="shared" si="5"/>
        <v>0.06956521739130435</v>
      </c>
      <c r="K108" s="339" t="s">
        <v>225</v>
      </c>
      <c r="L108" s="339"/>
      <c r="M108" s="339"/>
      <c r="N108" s="669" t="s">
        <v>226</v>
      </c>
    </row>
    <row r="109" spans="1:14" s="336" customFormat="1" ht="60.75">
      <c r="A109" s="362"/>
      <c r="C109" s="364" t="s">
        <v>290</v>
      </c>
      <c r="D109" s="364" t="s">
        <v>289</v>
      </c>
      <c r="E109" s="364">
        <v>3</v>
      </c>
      <c r="F109" s="365" t="s">
        <v>87</v>
      </c>
      <c r="G109" s="350">
        <f>E109*6*60</f>
        <v>1080</v>
      </c>
      <c r="H109" s="367">
        <v>16</v>
      </c>
      <c r="I109" s="362" t="s">
        <v>111</v>
      </c>
      <c r="J109" s="347">
        <f t="shared" si="5"/>
        <v>0.20869565217391303</v>
      </c>
      <c r="K109" s="339" t="s">
        <v>225</v>
      </c>
      <c r="L109" s="339" t="s">
        <v>225</v>
      </c>
      <c r="M109" s="339" t="s">
        <v>225</v>
      </c>
      <c r="N109" s="669" t="s">
        <v>232</v>
      </c>
    </row>
    <row r="110" spans="1:14" s="336" customFormat="1" ht="60.75">
      <c r="A110" s="362"/>
      <c r="C110" s="351" t="s">
        <v>291</v>
      </c>
      <c r="D110" s="364" t="s">
        <v>289</v>
      </c>
      <c r="E110" s="364">
        <v>3</v>
      </c>
      <c r="F110" s="365" t="s">
        <v>87</v>
      </c>
      <c r="G110" s="350">
        <f aca="true" t="shared" si="7" ref="G110:G117">E110*6*60</f>
        <v>1080</v>
      </c>
      <c r="H110" s="367">
        <v>16</v>
      </c>
      <c r="I110" s="362" t="s">
        <v>111</v>
      </c>
      <c r="J110" s="347">
        <f t="shared" si="5"/>
        <v>0.20869565217391303</v>
      </c>
      <c r="K110" s="339" t="s">
        <v>225</v>
      </c>
      <c r="L110" s="339" t="s">
        <v>225</v>
      </c>
      <c r="M110" s="339" t="s">
        <v>225</v>
      </c>
      <c r="N110" s="669" t="s">
        <v>232</v>
      </c>
    </row>
    <row r="111" spans="1:14" s="336" customFormat="1" ht="20.25">
      <c r="A111" s="362"/>
      <c r="B111" s="328" t="s">
        <v>322</v>
      </c>
      <c r="C111" s="374"/>
      <c r="D111" s="374"/>
      <c r="E111" s="364"/>
      <c r="F111" s="365"/>
      <c r="G111" s="350"/>
      <c r="H111" s="367"/>
      <c r="I111" s="362"/>
      <c r="J111" s="347"/>
      <c r="K111" s="339"/>
      <c r="L111" s="339"/>
      <c r="M111" s="339"/>
      <c r="N111" s="670"/>
    </row>
    <row r="112" spans="1:14" s="336" customFormat="1" ht="60.75">
      <c r="A112" s="362"/>
      <c r="C112" s="345" t="s">
        <v>323</v>
      </c>
      <c r="D112" s="364" t="s">
        <v>220</v>
      </c>
      <c r="E112" s="364">
        <v>1</v>
      </c>
      <c r="F112" s="365" t="s">
        <v>87</v>
      </c>
      <c r="G112" s="350">
        <f t="shared" si="7"/>
        <v>360</v>
      </c>
      <c r="H112" s="367">
        <v>1</v>
      </c>
      <c r="I112" s="362" t="s">
        <v>111</v>
      </c>
      <c r="J112" s="347">
        <f t="shared" si="5"/>
        <v>0.004347826086956522</v>
      </c>
      <c r="K112" s="339"/>
      <c r="L112" s="339" t="s">
        <v>225</v>
      </c>
      <c r="M112" s="339" t="s">
        <v>225</v>
      </c>
      <c r="N112" s="669" t="s">
        <v>232</v>
      </c>
    </row>
    <row r="113" spans="1:14" s="336" customFormat="1" ht="30.75">
      <c r="A113" s="362"/>
      <c r="C113" s="345" t="s">
        <v>324</v>
      </c>
      <c r="D113" s="364" t="s">
        <v>111</v>
      </c>
      <c r="E113" s="364">
        <v>2</v>
      </c>
      <c r="F113" s="365" t="s">
        <v>87</v>
      </c>
      <c r="G113" s="350">
        <f t="shared" si="7"/>
        <v>720</v>
      </c>
      <c r="H113" s="367">
        <v>1</v>
      </c>
      <c r="I113" s="362" t="s">
        <v>111</v>
      </c>
      <c r="J113" s="347">
        <f t="shared" si="5"/>
        <v>0.008695652173913044</v>
      </c>
      <c r="K113" s="339" t="s">
        <v>225</v>
      </c>
      <c r="L113" s="339" t="s">
        <v>225</v>
      </c>
      <c r="M113" s="339"/>
      <c r="N113" s="669" t="s">
        <v>226</v>
      </c>
    </row>
    <row r="114" spans="1:14" s="336" customFormat="1" ht="60.75">
      <c r="A114" s="362"/>
      <c r="C114" s="345" t="s">
        <v>325</v>
      </c>
      <c r="D114" s="364" t="s">
        <v>220</v>
      </c>
      <c r="E114" s="364">
        <v>3</v>
      </c>
      <c r="F114" s="365" t="s">
        <v>87</v>
      </c>
      <c r="G114" s="350">
        <f t="shared" si="7"/>
        <v>1080</v>
      </c>
      <c r="H114" s="367">
        <v>1</v>
      </c>
      <c r="I114" s="362" t="s">
        <v>111</v>
      </c>
      <c r="J114" s="347">
        <f t="shared" si="5"/>
        <v>0.013043478260869565</v>
      </c>
      <c r="K114" s="339" t="s">
        <v>225</v>
      </c>
      <c r="L114" s="339" t="s">
        <v>225</v>
      </c>
      <c r="M114" s="339" t="s">
        <v>225</v>
      </c>
      <c r="N114" s="669" t="s">
        <v>232</v>
      </c>
    </row>
    <row r="115" spans="1:14" s="336" customFormat="1" ht="30.75">
      <c r="A115" s="362"/>
      <c r="C115" s="364" t="s">
        <v>326</v>
      </c>
      <c r="D115" s="364" t="s">
        <v>289</v>
      </c>
      <c r="E115" s="364">
        <v>1</v>
      </c>
      <c r="F115" s="365" t="s">
        <v>87</v>
      </c>
      <c r="G115" s="350">
        <f t="shared" si="7"/>
        <v>360</v>
      </c>
      <c r="H115" s="367">
        <v>1</v>
      </c>
      <c r="I115" s="362" t="s">
        <v>111</v>
      </c>
      <c r="J115" s="347">
        <f t="shared" si="5"/>
        <v>0.004347826086956522</v>
      </c>
      <c r="K115" s="339" t="s">
        <v>225</v>
      </c>
      <c r="L115" s="339"/>
      <c r="M115" s="339"/>
      <c r="N115" s="669" t="s">
        <v>226</v>
      </c>
    </row>
    <row r="116" spans="1:14" s="336" customFormat="1" ht="60.75">
      <c r="A116" s="362"/>
      <c r="C116" s="364" t="s">
        <v>327</v>
      </c>
      <c r="D116" s="364" t="s">
        <v>289</v>
      </c>
      <c r="E116" s="364">
        <v>3</v>
      </c>
      <c r="F116" s="365" t="s">
        <v>87</v>
      </c>
      <c r="G116" s="350">
        <f t="shared" si="7"/>
        <v>1080</v>
      </c>
      <c r="H116" s="367">
        <v>1</v>
      </c>
      <c r="I116" s="362" t="s">
        <v>111</v>
      </c>
      <c r="J116" s="347">
        <f t="shared" si="5"/>
        <v>0.013043478260869565</v>
      </c>
      <c r="K116" s="339" t="s">
        <v>225</v>
      </c>
      <c r="L116" s="339" t="s">
        <v>225</v>
      </c>
      <c r="M116" s="339" t="s">
        <v>225</v>
      </c>
      <c r="N116" s="669" t="s">
        <v>232</v>
      </c>
    </row>
    <row r="117" spans="1:14" s="336" customFormat="1" ht="60.75">
      <c r="A117" s="362"/>
      <c r="C117" s="351" t="s">
        <v>328</v>
      </c>
      <c r="D117" s="364" t="s">
        <v>292</v>
      </c>
      <c r="E117" s="364">
        <v>5</v>
      </c>
      <c r="F117" s="365" t="s">
        <v>87</v>
      </c>
      <c r="G117" s="350">
        <f t="shared" si="7"/>
        <v>1800</v>
      </c>
      <c r="H117" s="367">
        <v>1</v>
      </c>
      <c r="I117" s="362" t="s">
        <v>111</v>
      </c>
      <c r="J117" s="347">
        <f t="shared" si="5"/>
        <v>0.021739130434782608</v>
      </c>
      <c r="K117" s="339" t="s">
        <v>225</v>
      </c>
      <c r="L117" s="339" t="s">
        <v>225</v>
      </c>
      <c r="M117" s="339" t="s">
        <v>225</v>
      </c>
      <c r="N117" s="669" t="s">
        <v>232</v>
      </c>
    </row>
    <row r="118" spans="1:14" s="336" customFormat="1" ht="30.75">
      <c r="A118" s="373" t="s">
        <v>329</v>
      </c>
      <c r="C118" s="364">
        <v>50</v>
      </c>
      <c r="D118" s="364" t="s">
        <v>201</v>
      </c>
      <c r="E118" s="373">
        <v>3</v>
      </c>
      <c r="F118" s="370" t="s">
        <v>87</v>
      </c>
      <c r="G118" s="371">
        <f>E118*6*60</f>
        <v>1080</v>
      </c>
      <c r="H118" s="372">
        <v>1</v>
      </c>
      <c r="I118" s="373" t="s">
        <v>111</v>
      </c>
      <c r="J118" s="347">
        <f t="shared" si="5"/>
        <v>0.013043478260869565</v>
      </c>
      <c r="K118" s="339" t="s">
        <v>225</v>
      </c>
      <c r="L118" s="339" t="s">
        <v>225</v>
      </c>
      <c r="M118" s="339"/>
      <c r="N118" s="669" t="s">
        <v>226</v>
      </c>
    </row>
    <row r="119" spans="1:14" s="336" customFormat="1" ht="20.25">
      <c r="A119" s="373"/>
      <c r="B119" s="327" t="s">
        <v>330</v>
      </c>
      <c r="C119" s="364"/>
      <c r="D119" s="364"/>
      <c r="E119" s="375"/>
      <c r="F119" s="370"/>
      <c r="G119" s="371"/>
      <c r="H119" s="372"/>
      <c r="I119" s="373"/>
      <c r="J119" s="347"/>
      <c r="K119" s="339"/>
      <c r="L119" s="339"/>
      <c r="M119" s="339"/>
      <c r="N119" s="669"/>
    </row>
    <row r="120" spans="1:14" s="336" customFormat="1" ht="30.75">
      <c r="A120" s="362"/>
      <c r="C120" s="345" t="s">
        <v>331</v>
      </c>
      <c r="D120" s="364" t="s">
        <v>201</v>
      </c>
      <c r="E120" s="365">
        <v>5</v>
      </c>
      <c r="F120" s="365" t="s">
        <v>87</v>
      </c>
      <c r="G120" s="350">
        <f>E120*6*60</f>
        <v>1800</v>
      </c>
      <c r="H120" s="367">
        <v>5</v>
      </c>
      <c r="I120" s="362" t="s">
        <v>201</v>
      </c>
      <c r="J120" s="347">
        <f t="shared" si="5"/>
        <v>0.10869565217391304</v>
      </c>
      <c r="K120" s="339" t="s">
        <v>225</v>
      </c>
      <c r="L120" s="339" t="s">
        <v>225</v>
      </c>
      <c r="M120" s="339"/>
      <c r="N120" s="669" t="s">
        <v>226</v>
      </c>
    </row>
    <row r="121" spans="1:14" s="336" customFormat="1" ht="30.75">
      <c r="A121" s="362"/>
      <c r="C121" s="345" t="s">
        <v>332</v>
      </c>
      <c r="D121" s="364" t="s">
        <v>201</v>
      </c>
      <c r="E121" s="365">
        <v>3</v>
      </c>
      <c r="F121" s="365" t="s">
        <v>333</v>
      </c>
      <c r="G121" s="350">
        <f>E121*6*60</f>
        <v>1080</v>
      </c>
      <c r="H121" s="367">
        <v>5</v>
      </c>
      <c r="I121" s="362" t="s">
        <v>201</v>
      </c>
      <c r="J121" s="347">
        <f t="shared" si="5"/>
        <v>0.06521739130434782</v>
      </c>
      <c r="K121" s="339" t="s">
        <v>225</v>
      </c>
      <c r="L121" s="339" t="s">
        <v>225</v>
      </c>
      <c r="M121" s="339"/>
      <c r="N121" s="669" t="s">
        <v>226</v>
      </c>
    </row>
    <row r="122" spans="1:14" s="336" customFormat="1" ht="60.75">
      <c r="A122" s="362"/>
      <c r="C122" s="345" t="s">
        <v>334</v>
      </c>
      <c r="D122" s="364" t="s">
        <v>201</v>
      </c>
      <c r="E122" s="365">
        <v>5</v>
      </c>
      <c r="F122" s="365" t="s">
        <v>87</v>
      </c>
      <c r="G122" s="350">
        <f>E122*6*60</f>
        <v>1800</v>
      </c>
      <c r="H122" s="367">
        <v>5</v>
      </c>
      <c r="I122" s="362" t="s">
        <v>201</v>
      </c>
      <c r="J122" s="347">
        <f t="shared" si="5"/>
        <v>0.10869565217391304</v>
      </c>
      <c r="K122" s="339" t="s">
        <v>225</v>
      </c>
      <c r="L122" s="339" t="s">
        <v>225</v>
      </c>
      <c r="M122" s="339" t="s">
        <v>225</v>
      </c>
      <c r="N122" s="669" t="s">
        <v>232</v>
      </c>
    </row>
    <row r="123" spans="1:14" s="336" customFormat="1" ht="20.25">
      <c r="A123" s="362"/>
      <c r="B123" s="364"/>
      <c r="C123" s="364"/>
      <c r="D123" s="364"/>
      <c r="E123" s="365"/>
      <c r="F123" s="376"/>
      <c r="G123" s="377"/>
      <c r="H123" s="378"/>
      <c r="I123" s="362"/>
      <c r="J123" s="347"/>
      <c r="K123" s="339"/>
      <c r="L123" s="339"/>
      <c r="M123" s="339"/>
      <c r="N123" s="672"/>
    </row>
    <row r="124" spans="1:14" s="336" customFormat="1" ht="20.25">
      <c r="A124" s="339"/>
      <c r="B124" s="345"/>
      <c r="C124" s="345"/>
      <c r="D124" s="345"/>
      <c r="E124" s="340"/>
      <c r="F124" s="341"/>
      <c r="G124" s="379"/>
      <c r="H124" s="352"/>
      <c r="I124" s="339"/>
      <c r="J124" s="347"/>
      <c r="K124" s="339"/>
      <c r="L124" s="339"/>
      <c r="M124" s="339"/>
      <c r="N124" s="380"/>
    </row>
    <row r="125" spans="1:14" ht="20.25">
      <c r="A125" s="673"/>
      <c r="B125" s="674"/>
      <c r="C125" s="681" t="s">
        <v>221</v>
      </c>
      <c r="D125" s="675"/>
      <c r="E125" s="675"/>
      <c r="F125" s="675"/>
      <c r="G125" s="676">
        <f>SUM(G26:G124)</f>
        <v>98565</v>
      </c>
      <c r="H125" s="677"/>
      <c r="I125" s="678"/>
      <c r="J125" s="679">
        <f>SUM(J26:J124)</f>
        <v>4.071376811594205</v>
      </c>
      <c r="K125" s="678"/>
      <c r="L125" s="678"/>
      <c r="M125" s="678"/>
      <c r="N125" s="680"/>
    </row>
  </sheetData>
  <sheetProtection/>
  <mergeCells count="13">
    <mergeCell ref="A3:A5"/>
    <mergeCell ref="B3:B5"/>
    <mergeCell ref="C3:C5"/>
    <mergeCell ref="D3:D5"/>
    <mergeCell ref="E3:F4"/>
    <mergeCell ref="G3:G5"/>
    <mergeCell ref="H3:I4"/>
    <mergeCell ref="J3:J5"/>
    <mergeCell ref="K3:M3"/>
    <mergeCell ref="N3:N5"/>
    <mergeCell ref="K4:K5"/>
    <mergeCell ref="L4:L5"/>
    <mergeCell ref="M4:M5"/>
  </mergeCells>
  <conditionalFormatting sqref="J26:J27 K26:K124 L28:M122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6.421875" style="0" customWidth="1"/>
    <col min="2" max="2" width="9.421875" style="0" customWidth="1"/>
    <col min="3" max="3" width="30.28125" style="0" customWidth="1"/>
    <col min="4" max="4" width="8.28125" style="18" customWidth="1"/>
    <col min="5" max="5" width="5.7109375" style="18" customWidth="1"/>
    <col min="6" max="6" width="5.28125" style="18" customWidth="1"/>
    <col min="7" max="7" width="10.00390625" style="0" customWidth="1"/>
    <col min="8" max="8" width="8.421875" style="0" customWidth="1"/>
    <col min="9" max="9" width="7.140625" style="0" customWidth="1"/>
    <col min="10" max="10" width="9.7109375" style="0" customWidth="1"/>
    <col min="11" max="11" width="4.7109375" style="0" customWidth="1"/>
    <col min="12" max="12" width="4.57421875" style="0" customWidth="1"/>
    <col min="13" max="13" width="5.140625" style="0" customWidth="1"/>
    <col min="14" max="14" width="7.421875" style="0" customWidth="1"/>
  </cols>
  <sheetData>
    <row r="1" ht="20.25">
      <c r="A1" s="34"/>
    </row>
    <row r="2" ht="23.25">
      <c r="A2" s="35" t="s">
        <v>53</v>
      </c>
    </row>
    <row r="3" spans="1:14" ht="34.5" customHeight="1">
      <c r="A3" s="514" t="s">
        <v>63</v>
      </c>
      <c r="B3" s="514" t="s">
        <v>64</v>
      </c>
      <c r="C3" s="514" t="s">
        <v>65</v>
      </c>
      <c r="D3" s="515" t="s">
        <v>66</v>
      </c>
      <c r="E3" s="514" t="s">
        <v>67</v>
      </c>
      <c r="F3" s="514"/>
      <c r="G3" s="514" t="s">
        <v>68</v>
      </c>
      <c r="H3" s="514" t="s">
        <v>69</v>
      </c>
      <c r="I3" s="514"/>
      <c r="J3" s="514" t="s">
        <v>70</v>
      </c>
      <c r="K3" s="514" t="s">
        <v>71</v>
      </c>
      <c r="L3" s="514"/>
      <c r="M3" s="514"/>
      <c r="N3" s="514" t="s">
        <v>72</v>
      </c>
    </row>
    <row r="4" spans="1:14" ht="18.75" customHeight="1">
      <c r="A4" s="514"/>
      <c r="B4" s="514"/>
      <c r="C4" s="514"/>
      <c r="D4" s="515"/>
      <c r="E4" s="514"/>
      <c r="F4" s="514"/>
      <c r="G4" s="514"/>
      <c r="H4" s="514"/>
      <c r="I4" s="514"/>
      <c r="J4" s="514"/>
      <c r="K4" s="514" t="s">
        <v>73</v>
      </c>
      <c r="L4" s="515" t="s">
        <v>74</v>
      </c>
      <c r="M4" s="516" t="s">
        <v>75</v>
      </c>
      <c r="N4" s="514"/>
    </row>
    <row r="5" spans="1:14" ht="45.75" customHeight="1">
      <c r="A5" s="514"/>
      <c r="B5" s="514"/>
      <c r="C5" s="514"/>
      <c r="D5" s="515"/>
      <c r="E5" s="151" t="s">
        <v>76</v>
      </c>
      <c r="F5" s="152" t="s">
        <v>77</v>
      </c>
      <c r="G5" s="514"/>
      <c r="H5" s="48" t="s">
        <v>76</v>
      </c>
      <c r="I5" s="48" t="s">
        <v>78</v>
      </c>
      <c r="J5" s="514"/>
      <c r="K5" s="514"/>
      <c r="L5" s="515"/>
      <c r="M5" s="517"/>
      <c r="N5" s="514"/>
    </row>
    <row r="6" spans="1:14" ht="27" customHeight="1">
      <c r="A6" s="21"/>
      <c r="B6" s="79" t="s">
        <v>578</v>
      </c>
      <c r="C6" s="77"/>
      <c r="D6" s="66"/>
      <c r="E6" s="70"/>
      <c r="F6" s="66"/>
      <c r="G6" s="69"/>
      <c r="H6" s="68"/>
      <c r="I6" s="66"/>
      <c r="J6" s="68"/>
      <c r="K6" s="68"/>
      <c r="L6" s="68"/>
      <c r="M6" s="68"/>
      <c r="N6" s="70"/>
    </row>
    <row r="7" spans="1:14" ht="24.75" customHeight="1">
      <c r="A7" s="21"/>
      <c r="B7" s="21"/>
      <c r="C7" s="54" t="s">
        <v>542</v>
      </c>
      <c r="D7" s="68" t="s">
        <v>219</v>
      </c>
      <c r="E7" s="68">
        <v>1</v>
      </c>
      <c r="F7" s="78" t="s">
        <v>87</v>
      </c>
      <c r="G7" s="72">
        <f>60*6</f>
        <v>360</v>
      </c>
      <c r="H7" s="68">
        <v>1</v>
      </c>
      <c r="I7" s="68" t="s">
        <v>219</v>
      </c>
      <c r="J7" s="94">
        <f>G7*H7/82800</f>
        <v>0.004347826086956522</v>
      </c>
      <c r="K7" s="68"/>
      <c r="L7" s="68"/>
      <c r="M7" s="68"/>
      <c r="N7" s="73"/>
    </row>
    <row r="8" spans="1:14" ht="24.75" customHeight="1">
      <c r="A8" s="21"/>
      <c r="B8" s="21"/>
      <c r="C8" s="54" t="s">
        <v>552</v>
      </c>
      <c r="D8" s="68" t="s">
        <v>219</v>
      </c>
      <c r="E8" s="68">
        <v>1</v>
      </c>
      <c r="F8" s="78" t="s">
        <v>349</v>
      </c>
      <c r="G8" s="72">
        <f>60*6</f>
        <v>360</v>
      </c>
      <c r="H8" s="68">
        <v>1</v>
      </c>
      <c r="I8" s="68" t="s">
        <v>219</v>
      </c>
      <c r="J8" s="94">
        <f>G8*H8/82800</f>
        <v>0.004347826086956522</v>
      </c>
      <c r="K8" s="68"/>
      <c r="L8" s="68"/>
      <c r="M8" s="68"/>
      <c r="N8" s="73"/>
    </row>
    <row r="9" spans="1:14" ht="24.75" customHeight="1">
      <c r="A9" s="21"/>
      <c r="B9" s="21"/>
      <c r="C9" s="54" t="s">
        <v>553</v>
      </c>
      <c r="D9" s="68"/>
      <c r="E9" s="68"/>
      <c r="F9" s="78"/>
      <c r="G9" s="72"/>
      <c r="H9" s="68"/>
      <c r="I9" s="68"/>
      <c r="J9" s="72"/>
      <c r="K9" s="68"/>
      <c r="L9" s="68"/>
      <c r="M9" s="68"/>
      <c r="N9" s="73"/>
    </row>
    <row r="10" spans="1:14" ht="27" customHeight="1">
      <c r="A10" s="21"/>
      <c r="B10" s="21"/>
      <c r="C10" s="54" t="s">
        <v>544</v>
      </c>
      <c r="D10" s="68" t="s">
        <v>220</v>
      </c>
      <c r="E10" s="68">
        <v>30</v>
      </c>
      <c r="F10" s="78" t="s">
        <v>131</v>
      </c>
      <c r="G10" s="54">
        <v>30</v>
      </c>
      <c r="H10" s="68">
        <v>46</v>
      </c>
      <c r="I10" s="68" t="s">
        <v>220</v>
      </c>
      <c r="J10" s="94">
        <f>G10*H10/82800</f>
        <v>0.016666666666666666</v>
      </c>
      <c r="K10" s="68"/>
      <c r="L10" s="68"/>
      <c r="M10" s="68"/>
      <c r="N10" s="73"/>
    </row>
    <row r="11" spans="1:14" ht="27" customHeight="1">
      <c r="A11" s="21"/>
      <c r="B11" s="21"/>
      <c r="C11" s="54" t="s">
        <v>543</v>
      </c>
      <c r="D11" s="68"/>
      <c r="E11" s="68"/>
      <c r="F11" s="78"/>
      <c r="G11" s="54"/>
      <c r="H11" s="68"/>
      <c r="I11" s="68"/>
      <c r="J11" s="72"/>
      <c r="K11" s="68"/>
      <c r="L11" s="68"/>
      <c r="M11" s="68"/>
      <c r="N11" s="73"/>
    </row>
    <row r="12" spans="1:14" ht="24" customHeight="1">
      <c r="A12" s="21"/>
      <c r="B12" s="21"/>
      <c r="C12" s="54" t="s">
        <v>545</v>
      </c>
      <c r="D12" s="68" t="s">
        <v>220</v>
      </c>
      <c r="E12" s="68">
        <v>40</v>
      </c>
      <c r="F12" s="78" t="s">
        <v>131</v>
      </c>
      <c r="G12" s="54">
        <v>40</v>
      </c>
      <c r="H12" s="68">
        <v>46</v>
      </c>
      <c r="I12" s="68" t="s">
        <v>220</v>
      </c>
      <c r="J12" s="94">
        <f>G12*H12/82800</f>
        <v>0.022222222222222223</v>
      </c>
      <c r="K12" s="68"/>
      <c r="L12" s="68"/>
      <c r="M12" s="68"/>
      <c r="N12" s="73"/>
    </row>
    <row r="13" spans="1:14" ht="24" customHeight="1">
      <c r="A13" s="21"/>
      <c r="B13" s="21"/>
      <c r="C13" s="54" t="s">
        <v>557</v>
      </c>
      <c r="D13" s="68" t="s">
        <v>220</v>
      </c>
      <c r="E13" s="68">
        <v>40</v>
      </c>
      <c r="F13" s="78" t="s">
        <v>131</v>
      </c>
      <c r="G13" s="54">
        <v>40</v>
      </c>
      <c r="H13" s="68">
        <v>46</v>
      </c>
      <c r="I13" s="68" t="s">
        <v>220</v>
      </c>
      <c r="J13" s="94">
        <f>G13*H13/82800</f>
        <v>0.022222222222222223</v>
      </c>
      <c r="K13" s="68"/>
      <c r="L13" s="68"/>
      <c r="M13" s="68"/>
      <c r="N13" s="73"/>
    </row>
    <row r="14" spans="1:14" ht="24" customHeight="1">
      <c r="A14" s="21"/>
      <c r="B14" s="21"/>
      <c r="C14" s="54" t="s">
        <v>558</v>
      </c>
      <c r="D14" s="68"/>
      <c r="E14" s="68"/>
      <c r="F14" s="78"/>
      <c r="G14" s="54"/>
      <c r="H14" s="68"/>
      <c r="I14" s="68"/>
      <c r="J14" s="72"/>
      <c r="K14" s="68"/>
      <c r="L14" s="68"/>
      <c r="M14" s="68"/>
      <c r="N14" s="73"/>
    </row>
    <row r="15" spans="1:14" ht="27.75" customHeight="1">
      <c r="A15" s="21"/>
      <c r="B15" s="21"/>
      <c r="C15" s="54" t="s">
        <v>559</v>
      </c>
      <c r="D15" s="68" t="s">
        <v>220</v>
      </c>
      <c r="E15" s="68">
        <v>30</v>
      </c>
      <c r="F15" s="78" t="s">
        <v>131</v>
      </c>
      <c r="G15" s="54">
        <v>30</v>
      </c>
      <c r="H15" s="68">
        <v>46</v>
      </c>
      <c r="I15" s="68" t="s">
        <v>220</v>
      </c>
      <c r="J15" s="94">
        <f>G15*H15/82800</f>
        <v>0.016666666666666666</v>
      </c>
      <c r="K15" s="68"/>
      <c r="L15" s="68"/>
      <c r="M15" s="68"/>
      <c r="N15" s="73"/>
    </row>
    <row r="16" spans="1:14" ht="27.75" customHeight="1">
      <c r="A16" s="21"/>
      <c r="B16" s="68"/>
      <c r="C16" s="54" t="s">
        <v>560</v>
      </c>
      <c r="D16" s="68" t="s">
        <v>111</v>
      </c>
      <c r="E16" s="68">
        <v>1</v>
      </c>
      <c r="F16" s="78" t="s">
        <v>349</v>
      </c>
      <c r="G16" s="72">
        <v>60</v>
      </c>
      <c r="H16" s="68">
        <v>46</v>
      </c>
      <c r="I16" s="68" t="s">
        <v>111</v>
      </c>
      <c r="J16" s="94">
        <f>G16*H16/82800</f>
        <v>0.03333333333333333</v>
      </c>
      <c r="K16" s="68"/>
      <c r="L16" s="68"/>
      <c r="M16" s="68"/>
      <c r="N16" s="73"/>
    </row>
    <row r="17" spans="1:14" ht="30" customHeight="1">
      <c r="A17" s="21"/>
      <c r="B17" s="21"/>
      <c r="C17" s="54" t="s">
        <v>546</v>
      </c>
      <c r="D17" s="68"/>
      <c r="E17" s="68"/>
      <c r="F17" s="78"/>
      <c r="G17" s="72"/>
      <c r="H17" s="68"/>
      <c r="I17" s="68"/>
      <c r="J17" s="72"/>
      <c r="K17" s="68"/>
      <c r="L17" s="68"/>
      <c r="M17" s="68"/>
      <c r="N17" s="73"/>
    </row>
    <row r="18" spans="1:14" ht="27" customHeight="1">
      <c r="A18" s="21"/>
      <c r="C18" s="54" t="s">
        <v>561</v>
      </c>
      <c r="D18" s="68" t="s">
        <v>111</v>
      </c>
      <c r="E18" s="68">
        <v>1</v>
      </c>
      <c r="F18" s="157" t="s">
        <v>349</v>
      </c>
      <c r="G18" s="72">
        <v>60</v>
      </c>
      <c r="H18" s="78">
        <v>46</v>
      </c>
      <c r="I18" s="68" t="s">
        <v>111</v>
      </c>
      <c r="J18" s="94">
        <f>G18*H18/82800</f>
        <v>0.03333333333333333</v>
      </c>
      <c r="K18" s="68"/>
      <c r="L18" s="68"/>
      <c r="M18" s="68"/>
      <c r="N18" s="68"/>
    </row>
    <row r="19" spans="1:14" ht="27" customHeight="1">
      <c r="A19" s="21"/>
      <c r="B19" s="21"/>
      <c r="C19" s="54" t="s">
        <v>596</v>
      </c>
      <c r="D19" s="68" t="s">
        <v>201</v>
      </c>
      <c r="E19" s="68">
        <v>3</v>
      </c>
      <c r="F19" s="78" t="s">
        <v>87</v>
      </c>
      <c r="G19" s="72">
        <f>6*60*3</f>
        <v>1080</v>
      </c>
      <c r="H19" s="68">
        <v>46</v>
      </c>
      <c r="I19" s="68" t="s">
        <v>201</v>
      </c>
      <c r="J19" s="94">
        <f>G19*H19/82800</f>
        <v>0.6</v>
      </c>
      <c r="K19" s="68"/>
      <c r="L19" s="68"/>
      <c r="M19" s="68"/>
      <c r="N19" s="73"/>
    </row>
    <row r="20" spans="1:14" ht="26.25" customHeight="1">
      <c r="A20" s="21"/>
      <c r="B20" s="21"/>
      <c r="C20" s="54" t="s">
        <v>555</v>
      </c>
      <c r="D20" s="68"/>
      <c r="E20" s="68"/>
      <c r="F20" s="78"/>
      <c r="G20" s="72"/>
      <c r="H20" s="68"/>
      <c r="I20" s="68"/>
      <c r="J20" s="72"/>
      <c r="K20" s="68"/>
      <c r="L20" s="68"/>
      <c r="M20" s="68"/>
      <c r="N20" s="73"/>
    </row>
    <row r="21" spans="1:14" ht="25.5" customHeight="1">
      <c r="A21" s="21"/>
      <c r="B21" s="21"/>
      <c r="C21" s="74" t="s">
        <v>562</v>
      </c>
      <c r="D21" s="68" t="s">
        <v>111</v>
      </c>
      <c r="E21" s="68">
        <v>3</v>
      </c>
      <c r="F21" s="78" t="s">
        <v>349</v>
      </c>
      <c r="G21" s="54">
        <f>60*6*3</f>
        <v>1080</v>
      </c>
      <c r="H21" s="68">
        <v>46</v>
      </c>
      <c r="I21" s="68" t="s">
        <v>111</v>
      </c>
      <c r="J21" s="94">
        <f>G21*H21/82800</f>
        <v>0.6</v>
      </c>
      <c r="K21" s="68"/>
      <c r="L21" s="68"/>
      <c r="M21" s="68"/>
      <c r="N21" s="73"/>
    </row>
    <row r="22" spans="1:14" ht="27.75" customHeight="1">
      <c r="A22" s="21"/>
      <c r="B22" s="21"/>
      <c r="C22" s="54" t="s">
        <v>547</v>
      </c>
      <c r="D22" s="68"/>
      <c r="E22" s="68"/>
      <c r="F22" s="78"/>
      <c r="G22" s="54"/>
      <c r="H22" s="68"/>
      <c r="I22" s="68"/>
      <c r="J22" s="72"/>
      <c r="K22" s="68"/>
      <c r="L22" s="68"/>
      <c r="M22" s="68"/>
      <c r="N22" s="73"/>
    </row>
    <row r="23" spans="1:14" ht="27.75" customHeight="1">
      <c r="A23" s="21"/>
      <c r="B23" s="21"/>
      <c r="C23" s="54" t="s">
        <v>548</v>
      </c>
      <c r="D23" s="68"/>
      <c r="E23" s="68"/>
      <c r="F23" s="78"/>
      <c r="G23" s="54"/>
      <c r="H23" s="68"/>
      <c r="I23" s="68"/>
      <c r="J23" s="72"/>
      <c r="K23" s="68"/>
      <c r="L23" s="68"/>
      <c r="M23" s="68"/>
      <c r="N23" s="73"/>
    </row>
    <row r="24" spans="1:14" ht="27.75" customHeight="1">
      <c r="A24" s="21"/>
      <c r="B24" s="21"/>
      <c r="C24" s="54" t="s">
        <v>563</v>
      </c>
      <c r="D24" s="68" t="s">
        <v>220</v>
      </c>
      <c r="E24" s="68">
        <v>1</v>
      </c>
      <c r="F24" s="78" t="s">
        <v>349</v>
      </c>
      <c r="G24" s="54">
        <v>60</v>
      </c>
      <c r="H24" s="68">
        <v>46</v>
      </c>
      <c r="I24" s="68" t="s">
        <v>220</v>
      </c>
      <c r="J24" s="94">
        <f>G24*H24/82800</f>
        <v>0.03333333333333333</v>
      </c>
      <c r="K24" s="68"/>
      <c r="L24" s="68"/>
      <c r="M24" s="68"/>
      <c r="N24" s="73"/>
    </row>
    <row r="25" spans="1:14" ht="27.75" customHeight="1">
      <c r="A25" s="21"/>
      <c r="B25" s="21"/>
      <c r="C25" s="54" t="s">
        <v>564</v>
      </c>
      <c r="D25" s="68"/>
      <c r="E25" s="68"/>
      <c r="F25" s="78"/>
      <c r="G25" s="54"/>
      <c r="H25" s="68"/>
      <c r="I25" s="68"/>
      <c r="J25" s="72"/>
      <c r="K25" s="68"/>
      <c r="L25" s="68"/>
      <c r="M25" s="68"/>
      <c r="N25" s="73"/>
    </row>
    <row r="26" spans="1:14" ht="27" customHeight="1">
      <c r="A26" s="21"/>
      <c r="B26" s="21"/>
      <c r="C26" s="54" t="s">
        <v>565</v>
      </c>
      <c r="D26" s="68" t="s">
        <v>336</v>
      </c>
      <c r="E26" s="68">
        <v>3</v>
      </c>
      <c r="F26" s="78" t="s">
        <v>87</v>
      </c>
      <c r="G26" s="54">
        <f>60*6*3</f>
        <v>1080</v>
      </c>
      <c r="H26" s="68">
        <v>46</v>
      </c>
      <c r="I26" s="68" t="s">
        <v>336</v>
      </c>
      <c r="J26" s="94">
        <f>G26*H26/82800</f>
        <v>0.6</v>
      </c>
      <c r="K26" s="68"/>
      <c r="L26" s="68"/>
      <c r="M26" s="68"/>
      <c r="N26" s="73"/>
    </row>
    <row r="27" spans="1:14" ht="26.25" customHeight="1">
      <c r="A27" s="54"/>
      <c r="B27" s="68"/>
      <c r="C27" s="54" t="s">
        <v>549</v>
      </c>
      <c r="D27" s="68"/>
      <c r="E27" s="68"/>
      <c r="F27" s="68"/>
      <c r="G27" s="54"/>
      <c r="H27" s="68"/>
      <c r="I27" s="68"/>
      <c r="J27" s="54"/>
      <c r="K27" s="68"/>
      <c r="L27" s="68"/>
      <c r="M27" s="68"/>
      <c r="N27" s="68"/>
    </row>
    <row r="28" spans="1:14" ht="27" customHeight="1">
      <c r="A28" s="54"/>
      <c r="B28" s="68"/>
      <c r="C28" s="54" t="s">
        <v>550</v>
      </c>
      <c r="D28" s="68"/>
      <c r="E28" s="68"/>
      <c r="F28" s="68"/>
      <c r="G28" s="54"/>
      <c r="H28" s="68"/>
      <c r="I28" s="68"/>
      <c r="J28" s="54"/>
      <c r="K28" s="68"/>
      <c r="L28" s="68"/>
      <c r="M28" s="68"/>
      <c r="N28" s="68"/>
    </row>
    <row r="29" spans="1:14" ht="24" customHeight="1">
      <c r="A29" s="54"/>
      <c r="B29" s="68"/>
      <c r="C29" s="54" t="s">
        <v>566</v>
      </c>
      <c r="D29" s="68" t="s">
        <v>111</v>
      </c>
      <c r="E29" s="68">
        <v>30</v>
      </c>
      <c r="F29" s="68" t="s">
        <v>131</v>
      </c>
      <c r="G29" s="54">
        <v>20</v>
      </c>
      <c r="H29" s="68">
        <v>46</v>
      </c>
      <c r="I29" s="68" t="s">
        <v>111</v>
      </c>
      <c r="J29" s="94">
        <f>G29*H29/82800</f>
        <v>0.011111111111111112</v>
      </c>
      <c r="K29" s="68"/>
      <c r="L29" s="68"/>
      <c r="M29" s="68"/>
      <c r="N29" s="68"/>
    </row>
    <row r="30" spans="1:14" ht="24.75" customHeight="1">
      <c r="A30" s="54"/>
      <c r="B30" s="68"/>
      <c r="C30" s="54" t="s">
        <v>551</v>
      </c>
      <c r="D30" s="68"/>
      <c r="E30" s="68"/>
      <c r="F30" s="68"/>
      <c r="G30" s="54"/>
      <c r="H30" s="68"/>
      <c r="I30" s="68"/>
      <c r="J30" s="162">
        <f>SUM(J7:J29)</f>
        <v>1.997584541062802</v>
      </c>
      <c r="K30" s="68"/>
      <c r="L30" s="68"/>
      <c r="M30" s="68"/>
      <c r="N30" s="68"/>
    </row>
    <row r="31" spans="1:14" ht="27" customHeight="1">
      <c r="A31" s="21"/>
      <c r="B31" s="79" t="s">
        <v>579</v>
      </c>
      <c r="C31" s="54"/>
      <c r="D31" s="76"/>
      <c r="E31" s="68"/>
      <c r="F31" s="76"/>
      <c r="G31" s="75"/>
      <c r="H31" s="76"/>
      <c r="I31" s="76"/>
      <c r="J31" s="68"/>
      <c r="K31" s="68"/>
      <c r="L31" s="68"/>
      <c r="M31" s="68"/>
      <c r="N31" s="68"/>
    </row>
    <row r="32" spans="1:14" ht="24.75" customHeight="1">
      <c r="A32" s="21"/>
      <c r="B32" s="21"/>
      <c r="C32" s="54" t="s">
        <v>580</v>
      </c>
      <c r="D32" s="68" t="s">
        <v>86</v>
      </c>
      <c r="E32" s="68">
        <v>1</v>
      </c>
      <c r="F32" s="78" t="s">
        <v>87</v>
      </c>
      <c r="G32" s="72">
        <f>60*6</f>
        <v>360</v>
      </c>
      <c r="H32" s="68">
        <v>20</v>
      </c>
      <c r="I32" s="68" t="s">
        <v>86</v>
      </c>
      <c r="J32" s="94">
        <f>G32*H32/82800</f>
        <v>0.08695652173913043</v>
      </c>
      <c r="K32" s="68"/>
      <c r="L32" s="68"/>
      <c r="M32" s="68"/>
      <c r="N32" s="73"/>
    </row>
    <row r="33" spans="1:14" ht="24.75" customHeight="1">
      <c r="A33" s="21"/>
      <c r="B33" s="21"/>
      <c r="C33" s="54" t="s">
        <v>581</v>
      </c>
      <c r="D33" s="68" t="s">
        <v>111</v>
      </c>
      <c r="E33" s="68">
        <v>1</v>
      </c>
      <c r="F33" s="78" t="s">
        <v>349</v>
      </c>
      <c r="G33" s="72">
        <f>60*6</f>
        <v>360</v>
      </c>
      <c r="H33" s="68">
        <v>20</v>
      </c>
      <c r="I33" s="68" t="s">
        <v>111</v>
      </c>
      <c r="J33" s="94">
        <f>G33*H33/82800</f>
        <v>0.08695652173913043</v>
      </c>
      <c r="K33" s="68"/>
      <c r="L33" s="68"/>
      <c r="M33" s="68"/>
      <c r="N33" s="73"/>
    </row>
    <row r="34" spans="1:14" ht="24.75" customHeight="1">
      <c r="A34" s="21"/>
      <c r="B34" s="21"/>
      <c r="C34" s="54" t="s">
        <v>582</v>
      </c>
      <c r="D34" s="68"/>
      <c r="E34" s="68"/>
      <c r="F34" s="78"/>
      <c r="G34" s="72"/>
      <c r="H34" s="68"/>
      <c r="I34" s="68"/>
      <c r="J34" s="72"/>
      <c r="K34" s="68"/>
      <c r="L34" s="68"/>
      <c r="M34" s="68"/>
      <c r="N34" s="73"/>
    </row>
    <row r="35" spans="1:14" ht="27" customHeight="1">
      <c r="A35" s="21"/>
      <c r="B35" s="21"/>
      <c r="C35" s="54" t="s">
        <v>583</v>
      </c>
      <c r="D35" s="68" t="s">
        <v>220</v>
      </c>
      <c r="E35" s="68">
        <v>30</v>
      </c>
      <c r="F35" s="78" t="s">
        <v>131</v>
      </c>
      <c r="G35" s="54">
        <v>30</v>
      </c>
      <c r="H35" s="68">
        <v>20</v>
      </c>
      <c r="I35" s="68" t="s">
        <v>220</v>
      </c>
      <c r="J35" s="94">
        <f>G35*H35/82800</f>
        <v>0.007246376811594203</v>
      </c>
      <c r="K35" s="68"/>
      <c r="L35" s="68"/>
      <c r="M35" s="68"/>
      <c r="N35" s="73"/>
    </row>
    <row r="36" spans="1:14" ht="27" customHeight="1">
      <c r="A36" s="21"/>
      <c r="B36" s="21"/>
      <c r="C36" s="54" t="s">
        <v>584</v>
      </c>
      <c r="D36" s="68"/>
      <c r="E36" s="68"/>
      <c r="F36" s="78"/>
      <c r="G36" s="54"/>
      <c r="H36" s="68"/>
      <c r="I36" s="68"/>
      <c r="J36" s="72"/>
      <c r="K36" s="68"/>
      <c r="L36" s="68"/>
      <c r="M36" s="68"/>
      <c r="N36" s="73"/>
    </row>
    <row r="37" spans="1:14" ht="24" customHeight="1">
      <c r="A37" s="21"/>
      <c r="B37" s="21"/>
      <c r="C37" s="54" t="s">
        <v>585</v>
      </c>
      <c r="D37" s="68" t="s">
        <v>220</v>
      </c>
      <c r="E37" s="68">
        <v>40</v>
      </c>
      <c r="F37" s="78" t="s">
        <v>131</v>
      </c>
      <c r="G37" s="54">
        <v>40</v>
      </c>
      <c r="H37" s="68">
        <v>20</v>
      </c>
      <c r="I37" s="68" t="s">
        <v>220</v>
      </c>
      <c r="J37" s="94">
        <f>G37*H37/82800</f>
        <v>0.00966183574879227</v>
      </c>
      <c r="K37" s="68"/>
      <c r="L37" s="68"/>
      <c r="M37" s="68"/>
      <c r="N37" s="73"/>
    </row>
    <row r="38" spans="1:14" ht="24" customHeight="1">
      <c r="A38" s="21"/>
      <c r="B38" s="21"/>
      <c r="C38" s="54" t="s">
        <v>586</v>
      </c>
      <c r="D38" s="68"/>
      <c r="E38" s="68"/>
      <c r="F38" s="78"/>
      <c r="G38" s="54"/>
      <c r="H38" s="68"/>
      <c r="I38" s="68"/>
      <c r="J38" s="94">
        <f>G38*H38/82800</f>
        <v>0</v>
      </c>
      <c r="K38" s="68"/>
      <c r="L38" s="68"/>
      <c r="M38" s="68"/>
      <c r="N38" s="73"/>
    </row>
    <row r="39" spans="1:14" ht="24" customHeight="1">
      <c r="A39" s="21"/>
      <c r="B39" s="21"/>
      <c r="C39" s="54" t="s">
        <v>587</v>
      </c>
      <c r="D39" s="68" t="s">
        <v>220</v>
      </c>
      <c r="E39" s="68">
        <v>40</v>
      </c>
      <c r="F39" s="78" t="s">
        <v>131</v>
      </c>
      <c r="G39" s="54">
        <v>40</v>
      </c>
      <c r="H39" s="68">
        <v>20</v>
      </c>
      <c r="I39" s="68" t="s">
        <v>220</v>
      </c>
      <c r="J39" s="94">
        <f>G39*H39/82800</f>
        <v>0.00966183574879227</v>
      </c>
      <c r="K39" s="68"/>
      <c r="L39" s="68"/>
      <c r="M39" s="68"/>
      <c r="N39" s="73"/>
    </row>
    <row r="40" spans="1:14" ht="24" customHeight="1">
      <c r="A40" s="21"/>
      <c r="B40" s="21"/>
      <c r="C40" s="54" t="s">
        <v>588</v>
      </c>
      <c r="D40" s="68" t="s">
        <v>220</v>
      </c>
      <c r="E40" s="68">
        <v>40</v>
      </c>
      <c r="F40" s="78" t="s">
        <v>131</v>
      </c>
      <c r="G40" s="54">
        <v>40</v>
      </c>
      <c r="H40" s="68">
        <v>20</v>
      </c>
      <c r="I40" s="68" t="s">
        <v>220</v>
      </c>
      <c r="J40" s="94">
        <f>G40*H40/82800</f>
        <v>0.00966183574879227</v>
      </c>
      <c r="K40" s="68"/>
      <c r="L40" s="68"/>
      <c r="M40" s="68"/>
      <c r="N40" s="73"/>
    </row>
    <row r="41" spans="1:14" ht="24" customHeight="1">
      <c r="A41" s="21"/>
      <c r="B41" s="21"/>
      <c r="C41" s="54" t="s">
        <v>558</v>
      </c>
      <c r="D41" s="68"/>
      <c r="E41" s="68"/>
      <c r="F41" s="78"/>
      <c r="G41" s="54"/>
      <c r="H41" s="68"/>
      <c r="I41" s="68"/>
      <c r="J41" s="72"/>
      <c r="K41" s="68"/>
      <c r="L41" s="68"/>
      <c r="M41" s="68"/>
      <c r="N41" s="73"/>
    </row>
    <row r="42" spans="1:14" ht="27.75" customHeight="1">
      <c r="A42" s="21"/>
      <c r="B42" s="21"/>
      <c r="C42" s="54" t="s">
        <v>559</v>
      </c>
      <c r="D42" s="68" t="s">
        <v>220</v>
      </c>
      <c r="E42" s="68">
        <v>30</v>
      </c>
      <c r="F42" s="78" t="s">
        <v>131</v>
      </c>
      <c r="G42" s="54">
        <v>30</v>
      </c>
      <c r="H42" s="68">
        <v>20</v>
      </c>
      <c r="I42" s="68" t="s">
        <v>220</v>
      </c>
      <c r="J42" s="94">
        <f>G42*H42/82800</f>
        <v>0.007246376811594203</v>
      </c>
      <c r="K42" s="68"/>
      <c r="L42" s="68"/>
      <c r="M42" s="68"/>
      <c r="N42" s="73"/>
    </row>
    <row r="43" spans="1:14" ht="27.75" customHeight="1">
      <c r="A43" s="21"/>
      <c r="B43" s="68"/>
      <c r="C43" s="54" t="s">
        <v>560</v>
      </c>
      <c r="D43" s="68" t="s">
        <v>111</v>
      </c>
      <c r="E43" s="68">
        <v>1</v>
      </c>
      <c r="F43" s="78" t="s">
        <v>349</v>
      </c>
      <c r="G43" s="72">
        <v>60</v>
      </c>
      <c r="H43" s="68">
        <v>20</v>
      </c>
      <c r="I43" s="68" t="s">
        <v>111</v>
      </c>
      <c r="J43" s="94">
        <f>G43*H43/82800</f>
        <v>0.014492753623188406</v>
      </c>
      <c r="K43" s="68"/>
      <c r="L43" s="68"/>
      <c r="M43" s="68"/>
      <c r="N43" s="73"/>
    </row>
    <row r="44" spans="1:14" ht="30" customHeight="1">
      <c r="A44" s="21"/>
      <c r="B44" s="21"/>
      <c r="C44" s="54" t="s">
        <v>546</v>
      </c>
      <c r="D44" s="68"/>
      <c r="E44" s="68"/>
      <c r="F44" s="78"/>
      <c r="G44" s="72"/>
      <c r="H44" s="68"/>
      <c r="I44" s="68"/>
      <c r="J44" s="72"/>
      <c r="K44" s="68"/>
      <c r="L44" s="68"/>
      <c r="M44" s="68"/>
      <c r="N44" s="73"/>
    </row>
    <row r="45" spans="2:14" ht="27" customHeight="1">
      <c r="B45" s="21"/>
      <c r="C45" s="54" t="s">
        <v>561</v>
      </c>
      <c r="D45" s="68" t="s">
        <v>111</v>
      </c>
      <c r="E45" s="68">
        <v>1</v>
      </c>
      <c r="F45" s="157" t="s">
        <v>349</v>
      </c>
      <c r="G45" s="72">
        <v>60</v>
      </c>
      <c r="H45" s="78">
        <v>20</v>
      </c>
      <c r="I45" s="68" t="s">
        <v>111</v>
      </c>
      <c r="J45" s="94">
        <f>G45*H45/82800</f>
        <v>0.014492753623188406</v>
      </c>
      <c r="K45" s="68"/>
      <c r="L45" s="68"/>
      <c r="M45" s="68"/>
      <c r="N45" s="68"/>
    </row>
    <row r="46" spans="1:14" ht="27" customHeight="1">
      <c r="A46" s="21"/>
      <c r="B46" s="21"/>
      <c r="C46" s="54" t="s">
        <v>597</v>
      </c>
      <c r="D46" s="68" t="s">
        <v>201</v>
      </c>
      <c r="E46" s="68">
        <v>3</v>
      </c>
      <c r="F46" s="78" t="s">
        <v>87</v>
      </c>
      <c r="G46" s="72">
        <f>6*60*3</f>
        <v>1080</v>
      </c>
      <c r="H46" s="68">
        <v>20</v>
      </c>
      <c r="I46" s="68" t="s">
        <v>201</v>
      </c>
      <c r="J46" s="94">
        <f>G46*H46/82800</f>
        <v>0.2608695652173913</v>
      </c>
      <c r="K46" s="68"/>
      <c r="L46" s="68"/>
      <c r="M46" s="68"/>
      <c r="N46" s="73"/>
    </row>
    <row r="47" spans="1:14" ht="26.25" customHeight="1">
      <c r="A47" s="21"/>
      <c r="B47" s="21"/>
      <c r="C47" s="54" t="s">
        <v>598</v>
      </c>
      <c r="D47" s="68"/>
      <c r="E47" s="68"/>
      <c r="F47" s="78"/>
      <c r="G47" s="72"/>
      <c r="H47" s="68"/>
      <c r="I47" s="68"/>
      <c r="J47" s="72"/>
      <c r="K47" s="68"/>
      <c r="L47" s="68"/>
      <c r="M47" s="68"/>
      <c r="N47" s="73"/>
    </row>
    <row r="48" spans="1:14" ht="25.5" customHeight="1">
      <c r="A48" s="21"/>
      <c r="B48" s="21"/>
      <c r="C48" s="74" t="s">
        <v>562</v>
      </c>
      <c r="D48" s="68" t="s">
        <v>111</v>
      </c>
      <c r="E48" s="68">
        <v>3</v>
      </c>
      <c r="F48" s="78" t="s">
        <v>349</v>
      </c>
      <c r="G48" s="54">
        <f>60*6*3</f>
        <v>1080</v>
      </c>
      <c r="H48" s="68">
        <v>20</v>
      </c>
      <c r="I48" s="68" t="s">
        <v>111</v>
      </c>
      <c r="J48" s="94">
        <f>G48*H48/82800</f>
        <v>0.2608695652173913</v>
      </c>
      <c r="K48" s="68"/>
      <c r="L48" s="68"/>
      <c r="M48" s="68"/>
      <c r="N48" s="73"/>
    </row>
    <row r="49" spans="1:14" ht="27.75" customHeight="1">
      <c r="A49" s="21"/>
      <c r="B49" s="21"/>
      <c r="C49" s="54" t="s">
        <v>547</v>
      </c>
      <c r="D49" s="68"/>
      <c r="E49" s="68"/>
      <c r="F49" s="78"/>
      <c r="G49" s="54"/>
      <c r="H49" s="68"/>
      <c r="I49" s="68"/>
      <c r="J49" s="72"/>
      <c r="K49" s="68"/>
      <c r="L49" s="68"/>
      <c r="M49" s="68"/>
      <c r="N49" s="73"/>
    </row>
    <row r="50" spans="1:14" ht="27.75" customHeight="1">
      <c r="A50" s="21"/>
      <c r="B50" s="21"/>
      <c r="C50" s="54" t="s">
        <v>548</v>
      </c>
      <c r="D50" s="68"/>
      <c r="E50" s="68"/>
      <c r="F50" s="78"/>
      <c r="G50" s="54"/>
      <c r="H50" s="68"/>
      <c r="I50" s="68"/>
      <c r="J50" s="72"/>
      <c r="K50" s="68"/>
      <c r="L50" s="68"/>
      <c r="M50" s="68"/>
      <c r="N50" s="73"/>
    </row>
    <row r="51" spans="1:14" ht="27.75" customHeight="1">
      <c r="A51" s="21"/>
      <c r="B51" s="21"/>
      <c r="C51" s="54" t="s">
        <v>563</v>
      </c>
      <c r="D51" s="68" t="s">
        <v>220</v>
      </c>
      <c r="E51" s="68">
        <v>1</v>
      </c>
      <c r="F51" s="78" t="s">
        <v>349</v>
      </c>
      <c r="G51" s="54">
        <v>60</v>
      </c>
      <c r="H51" s="68">
        <v>20</v>
      </c>
      <c r="I51" s="68" t="s">
        <v>220</v>
      </c>
      <c r="J51" s="94">
        <f>G51*H51/82800</f>
        <v>0.014492753623188406</v>
      </c>
      <c r="K51" s="68"/>
      <c r="L51" s="68"/>
      <c r="M51" s="68"/>
      <c r="N51" s="73"/>
    </row>
    <row r="52" spans="1:14" ht="27.75" customHeight="1">
      <c r="A52" s="21"/>
      <c r="B52" s="21"/>
      <c r="C52" s="54" t="s">
        <v>564</v>
      </c>
      <c r="D52" s="68"/>
      <c r="E52" s="68"/>
      <c r="F52" s="78"/>
      <c r="G52" s="54"/>
      <c r="H52" s="68"/>
      <c r="I52" s="68"/>
      <c r="J52" s="72"/>
      <c r="K52" s="68"/>
      <c r="L52" s="68"/>
      <c r="M52" s="68"/>
      <c r="N52" s="73"/>
    </row>
    <row r="53" spans="1:14" ht="27" customHeight="1">
      <c r="A53" s="21"/>
      <c r="B53" s="21"/>
      <c r="C53" s="54" t="s">
        <v>565</v>
      </c>
      <c r="D53" s="68" t="s">
        <v>336</v>
      </c>
      <c r="E53" s="68">
        <v>3</v>
      </c>
      <c r="F53" s="78" t="s">
        <v>87</v>
      </c>
      <c r="G53" s="54">
        <f>60*6*3</f>
        <v>1080</v>
      </c>
      <c r="H53" s="68">
        <v>20</v>
      </c>
      <c r="I53" s="68" t="s">
        <v>336</v>
      </c>
      <c r="J53" s="94">
        <f>G53*H53/82800</f>
        <v>0.2608695652173913</v>
      </c>
      <c r="K53" s="68"/>
      <c r="L53" s="68"/>
      <c r="M53" s="68"/>
      <c r="N53" s="73"/>
    </row>
    <row r="54" spans="1:14" ht="26.25" customHeight="1">
      <c r="A54" s="54"/>
      <c r="B54" s="68"/>
      <c r="C54" s="54" t="s">
        <v>549</v>
      </c>
      <c r="D54" s="68"/>
      <c r="E54" s="68"/>
      <c r="F54" s="68"/>
      <c r="G54" s="54"/>
      <c r="H54" s="68"/>
      <c r="I54" s="68"/>
      <c r="J54" s="54"/>
      <c r="K54" s="68"/>
      <c r="L54" s="68"/>
      <c r="M54" s="68"/>
      <c r="N54" s="68"/>
    </row>
    <row r="55" spans="1:14" ht="27" customHeight="1">
      <c r="A55" s="54"/>
      <c r="B55" s="68"/>
      <c r="C55" s="54" t="s">
        <v>550</v>
      </c>
      <c r="D55" s="68"/>
      <c r="E55" s="68"/>
      <c r="F55" s="68"/>
      <c r="G55" s="54"/>
      <c r="H55" s="68"/>
      <c r="I55" s="68"/>
      <c r="J55" s="54"/>
      <c r="K55" s="68"/>
      <c r="L55" s="68"/>
      <c r="M55" s="68"/>
      <c r="N55" s="68"/>
    </row>
    <row r="56" spans="1:14" ht="24" customHeight="1">
      <c r="A56" s="54"/>
      <c r="B56" s="68"/>
      <c r="C56" s="54"/>
      <c r="D56" s="68"/>
      <c r="E56" s="68"/>
      <c r="F56" s="68"/>
      <c r="G56" s="54"/>
      <c r="H56" s="68"/>
      <c r="I56" s="68"/>
      <c r="J56" s="162">
        <f>SUM(J32:J55)</f>
        <v>1.0434782608695652</v>
      </c>
      <c r="K56" s="68"/>
      <c r="L56" s="68"/>
      <c r="M56" s="68"/>
      <c r="N56" s="68"/>
    </row>
    <row r="57" spans="1:14" ht="27" customHeight="1">
      <c r="A57" s="21"/>
      <c r="B57" s="79" t="s">
        <v>603</v>
      </c>
      <c r="C57" s="54"/>
      <c r="D57" s="76"/>
      <c r="E57" s="68"/>
      <c r="F57" s="76"/>
      <c r="G57" s="75"/>
      <c r="H57" s="76"/>
      <c r="I57" s="76"/>
      <c r="J57" s="68"/>
      <c r="K57" s="68"/>
      <c r="L57" s="68"/>
      <c r="M57" s="68"/>
      <c r="N57" s="68"/>
    </row>
    <row r="58" spans="1:14" ht="24.75" customHeight="1">
      <c r="A58" s="21"/>
      <c r="B58" s="21"/>
      <c r="C58" s="54" t="s">
        <v>542</v>
      </c>
      <c r="D58" s="68" t="s">
        <v>219</v>
      </c>
      <c r="E58" s="68">
        <v>1</v>
      </c>
      <c r="F58" s="78" t="s">
        <v>87</v>
      </c>
      <c r="G58" s="72">
        <f>60*6</f>
        <v>360</v>
      </c>
      <c r="H58" s="68">
        <v>1</v>
      </c>
      <c r="I58" s="68" t="s">
        <v>219</v>
      </c>
      <c r="J58" s="94">
        <f>G58*H58/82800</f>
        <v>0.004347826086956522</v>
      </c>
      <c r="K58" s="68"/>
      <c r="L58" s="68"/>
      <c r="M58" s="68"/>
      <c r="N58" s="73"/>
    </row>
    <row r="59" spans="1:14" ht="24.75" customHeight="1">
      <c r="A59" s="21"/>
      <c r="B59" s="21"/>
      <c r="C59" s="54" t="s">
        <v>552</v>
      </c>
      <c r="D59" s="68" t="s">
        <v>219</v>
      </c>
      <c r="E59" s="68">
        <v>3</v>
      </c>
      <c r="F59" s="78" t="s">
        <v>349</v>
      </c>
      <c r="G59" s="72">
        <f>60*6</f>
        <v>360</v>
      </c>
      <c r="H59" s="68">
        <v>1</v>
      </c>
      <c r="I59" s="68" t="s">
        <v>219</v>
      </c>
      <c r="J59" s="94">
        <f>G59*H59/82800</f>
        <v>0.004347826086956522</v>
      </c>
      <c r="K59" s="68"/>
      <c r="L59" s="68"/>
      <c r="M59" s="68"/>
      <c r="N59" s="73"/>
    </row>
    <row r="60" spans="1:14" ht="24.75" customHeight="1">
      <c r="A60" s="21"/>
      <c r="B60" s="21"/>
      <c r="C60" s="54" t="s">
        <v>553</v>
      </c>
      <c r="D60" s="68"/>
      <c r="E60" s="68"/>
      <c r="F60" s="78"/>
      <c r="G60" s="72"/>
      <c r="H60" s="68"/>
      <c r="I60" s="68"/>
      <c r="J60" s="72"/>
      <c r="K60" s="68"/>
      <c r="L60" s="68"/>
      <c r="M60" s="68"/>
      <c r="N60" s="73"/>
    </row>
    <row r="61" spans="1:14" ht="27" customHeight="1">
      <c r="A61" s="21"/>
      <c r="B61" s="21"/>
      <c r="C61" s="54" t="s">
        <v>544</v>
      </c>
      <c r="D61" s="68" t="s">
        <v>220</v>
      </c>
      <c r="E61" s="68">
        <v>30</v>
      </c>
      <c r="F61" s="78" t="s">
        <v>131</v>
      </c>
      <c r="G61" s="54">
        <v>30</v>
      </c>
      <c r="H61" s="68">
        <v>62</v>
      </c>
      <c r="I61" s="68" t="s">
        <v>220</v>
      </c>
      <c r="J61" s="94">
        <f>G61*H61/82800</f>
        <v>0.02246376811594203</v>
      </c>
      <c r="K61" s="68"/>
      <c r="L61" s="68"/>
      <c r="M61" s="68"/>
      <c r="N61" s="73"/>
    </row>
    <row r="62" spans="1:14" ht="27" customHeight="1">
      <c r="A62" s="21"/>
      <c r="B62" s="21"/>
      <c r="C62" s="54" t="s">
        <v>543</v>
      </c>
      <c r="D62" s="68"/>
      <c r="E62" s="68"/>
      <c r="F62" s="78"/>
      <c r="G62" s="54"/>
      <c r="H62" s="68"/>
      <c r="I62" s="68"/>
      <c r="J62" s="72"/>
      <c r="K62" s="68"/>
      <c r="L62" s="68"/>
      <c r="M62" s="68"/>
      <c r="N62" s="73"/>
    </row>
    <row r="63" spans="1:14" ht="24" customHeight="1">
      <c r="A63" s="21"/>
      <c r="B63" s="21"/>
      <c r="C63" s="54" t="s">
        <v>545</v>
      </c>
      <c r="D63" s="68" t="s">
        <v>220</v>
      </c>
      <c r="E63" s="68">
        <v>40</v>
      </c>
      <c r="F63" s="78" t="s">
        <v>131</v>
      </c>
      <c r="G63" s="54">
        <v>40</v>
      </c>
      <c r="H63" s="68">
        <v>62</v>
      </c>
      <c r="I63" s="68" t="s">
        <v>220</v>
      </c>
      <c r="J63" s="94">
        <f>G63*H63/82800</f>
        <v>0.02995169082125604</v>
      </c>
      <c r="K63" s="68"/>
      <c r="L63" s="68"/>
      <c r="M63" s="68"/>
      <c r="N63" s="73"/>
    </row>
    <row r="64" spans="1:14" ht="24" customHeight="1">
      <c r="A64" s="21"/>
      <c r="B64" s="21"/>
      <c r="C64" s="54" t="s">
        <v>557</v>
      </c>
      <c r="D64" s="68" t="s">
        <v>220</v>
      </c>
      <c r="E64" s="68">
        <v>40</v>
      </c>
      <c r="F64" s="78" t="s">
        <v>131</v>
      </c>
      <c r="G64" s="54">
        <v>40</v>
      </c>
      <c r="H64" s="68">
        <v>62</v>
      </c>
      <c r="I64" s="68" t="s">
        <v>220</v>
      </c>
      <c r="J64" s="94">
        <f>G64*H64/82800</f>
        <v>0.02995169082125604</v>
      </c>
      <c r="K64" s="68"/>
      <c r="L64" s="68"/>
      <c r="M64" s="68"/>
      <c r="N64" s="73"/>
    </row>
    <row r="65" spans="1:14" ht="24" customHeight="1">
      <c r="A65" s="21"/>
      <c r="B65" s="21"/>
      <c r="C65" s="54" t="s">
        <v>558</v>
      </c>
      <c r="D65" s="68"/>
      <c r="E65" s="68"/>
      <c r="F65" s="78"/>
      <c r="G65" s="54"/>
      <c r="H65" s="68"/>
      <c r="I65" s="68"/>
      <c r="J65" s="72"/>
      <c r="K65" s="68"/>
      <c r="L65" s="68"/>
      <c r="M65" s="68"/>
      <c r="N65" s="73"/>
    </row>
    <row r="66" spans="1:14" ht="27.75" customHeight="1">
      <c r="A66" s="21"/>
      <c r="B66" s="21"/>
      <c r="C66" s="54" t="s">
        <v>559</v>
      </c>
      <c r="D66" s="68" t="s">
        <v>220</v>
      </c>
      <c r="E66" s="68">
        <v>30</v>
      </c>
      <c r="F66" s="78" t="s">
        <v>131</v>
      </c>
      <c r="G66" s="54">
        <v>30</v>
      </c>
      <c r="H66" s="68">
        <v>62</v>
      </c>
      <c r="I66" s="68" t="s">
        <v>220</v>
      </c>
      <c r="J66" s="94">
        <f>G66*H66/82800</f>
        <v>0.02246376811594203</v>
      </c>
      <c r="K66" s="68"/>
      <c r="L66" s="68"/>
      <c r="M66" s="68"/>
      <c r="N66" s="73"/>
    </row>
    <row r="67" spans="1:14" ht="27.75" customHeight="1">
      <c r="A67" s="21"/>
      <c r="B67" s="68"/>
      <c r="C67" s="54" t="s">
        <v>560</v>
      </c>
      <c r="D67" s="68" t="s">
        <v>111</v>
      </c>
      <c r="E67" s="68">
        <v>1</v>
      </c>
      <c r="F67" s="78" t="s">
        <v>349</v>
      </c>
      <c r="G67" s="72">
        <v>60</v>
      </c>
      <c r="H67" s="68">
        <v>62</v>
      </c>
      <c r="I67" s="68" t="s">
        <v>111</v>
      </c>
      <c r="J67" s="94">
        <f>G67*H67/82800</f>
        <v>0.04492753623188406</v>
      </c>
      <c r="K67" s="68"/>
      <c r="L67" s="68"/>
      <c r="M67" s="68"/>
      <c r="N67" s="73"/>
    </row>
    <row r="68" spans="1:14" ht="30" customHeight="1">
      <c r="A68" s="21"/>
      <c r="B68" s="21"/>
      <c r="C68" s="54" t="s">
        <v>546</v>
      </c>
      <c r="D68" s="68"/>
      <c r="E68" s="68"/>
      <c r="F68" s="78"/>
      <c r="G68" s="72"/>
      <c r="H68" s="68"/>
      <c r="I68" s="68"/>
      <c r="J68" s="72"/>
      <c r="K68" s="68"/>
      <c r="L68" s="68"/>
      <c r="M68" s="68"/>
      <c r="N68" s="73"/>
    </row>
    <row r="69" spans="3:14" ht="27" customHeight="1">
      <c r="C69" s="54" t="s">
        <v>561</v>
      </c>
      <c r="D69" s="68" t="s">
        <v>111</v>
      </c>
      <c r="E69" s="68">
        <v>1</v>
      </c>
      <c r="F69" s="157" t="s">
        <v>349</v>
      </c>
      <c r="G69" s="72">
        <v>60</v>
      </c>
      <c r="H69" s="78">
        <v>62</v>
      </c>
      <c r="I69" s="68" t="s">
        <v>111</v>
      </c>
      <c r="J69" s="94">
        <f>G69*H69/82800</f>
        <v>0.04492753623188406</v>
      </c>
      <c r="K69" s="68"/>
      <c r="L69" s="68"/>
      <c r="M69" s="68"/>
      <c r="N69" s="68"/>
    </row>
    <row r="70" spans="1:14" ht="27" customHeight="1">
      <c r="A70" s="21"/>
      <c r="B70" s="21"/>
      <c r="C70" s="54" t="s">
        <v>604</v>
      </c>
      <c r="D70" s="68" t="s">
        <v>201</v>
      </c>
      <c r="E70" s="68">
        <v>3</v>
      </c>
      <c r="F70" s="78" t="s">
        <v>87</v>
      </c>
      <c r="G70" s="72">
        <f>6*60*3</f>
        <v>1080</v>
      </c>
      <c r="H70" s="68">
        <v>62</v>
      </c>
      <c r="I70" s="68" t="s">
        <v>201</v>
      </c>
      <c r="J70" s="94">
        <f>G70*H70/82800</f>
        <v>0.808695652173913</v>
      </c>
      <c r="K70" s="68"/>
      <c r="L70" s="68"/>
      <c r="M70" s="68"/>
      <c r="N70" s="73"/>
    </row>
    <row r="71" spans="1:14" ht="26.25" customHeight="1">
      <c r="A71" s="21"/>
      <c r="B71" s="21"/>
      <c r="C71" s="54" t="s">
        <v>605</v>
      </c>
      <c r="D71" s="68"/>
      <c r="E71" s="68"/>
      <c r="F71" s="78"/>
      <c r="G71" s="72"/>
      <c r="H71" s="68"/>
      <c r="I71" s="68"/>
      <c r="J71" s="72"/>
      <c r="K71" s="68"/>
      <c r="L71" s="68"/>
      <c r="M71" s="68"/>
      <c r="N71" s="73"/>
    </row>
    <row r="72" spans="1:14" ht="25.5" customHeight="1">
      <c r="A72" s="21"/>
      <c r="B72" s="21"/>
      <c r="C72" s="74" t="s">
        <v>562</v>
      </c>
      <c r="D72" s="68" t="s">
        <v>111</v>
      </c>
      <c r="E72" s="68">
        <v>3</v>
      </c>
      <c r="F72" s="78" t="s">
        <v>349</v>
      </c>
      <c r="G72" s="54">
        <f>60*6*3</f>
        <v>1080</v>
      </c>
      <c r="H72" s="68">
        <v>62</v>
      </c>
      <c r="I72" s="68" t="s">
        <v>111</v>
      </c>
      <c r="J72" s="94">
        <f>G72*H72/82800</f>
        <v>0.808695652173913</v>
      </c>
      <c r="K72" s="68"/>
      <c r="L72" s="68"/>
      <c r="M72" s="68"/>
      <c r="N72" s="73"/>
    </row>
    <row r="73" spans="1:14" ht="27.75" customHeight="1">
      <c r="A73" s="21"/>
      <c r="B73" s="21"/>
      <c r="C73" s="54" t="s">
        <v>547</v>
      </c>
      <c r="D73" s="68"/>
      <c r="E73" s="68"/>
      <c r="F73" s="78"/>
      <c r="G73" s="54"/>
      <c r="H73" s="68"/>
      <c r="I73" s="68"/>
      <c r="J73" s="72"/>
      <c r="K73" s="68"/>
      <c r="L73" s="68"/>
      <c r="M73" s="68"/>
      <c r="N73" s="73"/>
    </row>
    <row r="74" spans="1:14" ht="27.75" customHeight="1">
      <c r="A74" s="21"/>
      <c r="B74" s="21"/>
      <c r="C74" s="54" t="s">
        <v>548</v>
      </c>
      <c r="D74" s="68"/>
      <c r="E74" s="68"/>
      <c r="F74" s="78"/>
      <c r="G74" s="54"/>
      <c r="H74" s="68"/>
      <c r="I74" s="68"/>
      <c r="J74" s="72"/>
      <c r="K74" s="68"/>
      <c r="L74" s="68"/>
      <c r="M74" s="68"/>
      <c r="N74" s="73"/>
    </row>
    <row r="75" spans="1:14" ht="27.75" customHeight="1">
      <c r="A75" s="21"/>
      <c r="B75" s="21"/>
      <c r="C75" s="54" t="s">
        <v>563</v>
      </c>
      <c r="D75" s="68" t="s">
        <v>220</v>
      </c>
      <c r="E75" s="68">
        <v>1</v>
      </c>
      <c r="F75" s="78" t="s">
        <v>349</v>
      </c>
      <c r="G75" s="54">
        <v>60</v>
      </c>
      <c r="H75" s="68">
        <v>62</v>
      </c>
      <c r="I75" s="68" t="s">
        <v>220</v>
      </c>
      <c r="J75" s="94">
        <f>G75*H75/82800</f>
        <v>0.04492753623188406</v>
      </c>
      <c r="K75" s="68"/>
      <c r="L75" s="68"/>
      <c r="M75" s="68"/>
      <c r="N75" s="73"/>
    </row>
    <row r="76" spans="1:14" ht="27.75" customHeight="1">
      <c r="A76" s="21"/>
      <c r="B76" s="21"/>
      <c r="C76" s="54" t="s">
        <v>564</v>
      </c>
      <c r="D76" s="68"/>
      <c r="E76" s="68"/>
      <c r="F76" s="78"/>
      <c r="G76" s="54"/>
      <c r="H76" s="68"/>
      <c r="I76" s="68"/>
      <c r="J76" s="72"/>
      <c r="K76" s="68"/>
      <c r="L76" s="68"/>
      <c r="M76" s="68"/>
      <c r="N76" s="73"/>
    </row>
    <row r="77" spans="1:14" ht="27" customHeight="1">
      <c r="A77" s="21"/>
      <c r="B77" s="21"/>
      <c r="C77" s="54" t="s">
        <v>565</v>
      </c>
      <c r="D77" s="68" t="s">
        <v>336</v>
      </c>
      <c r="E77" s="68">
        <v>3</v>
      </c>
      <c r="F77" s="78" t="s">
        <v>87</v>
      </c>
      <c r="G77" s="54">
        <f>60*6*3</f>
        <v>1080</v>
      </c>
      <c r="H77" s="68">
        <v>62</v>
      </c>
      <c r="I77" s="68" t="s">
        <v>336</v>
      </c>
      <c r="J77" s="94">
        <f>G77*H77/82800</f>
        <v>0.808695652173913</v>
      </c>
      <c r="K77" s="68"/>
      <c r="L77" s="68"/>
      <c r="M77" s="68"/>
      <c r="N77" s="73"/>
    </row>
    <row r="78" spans="1:14" ht="26.25" customHeight="1">
      <c r="A78" s="54"/>
      <c r="B78" s="68"/>
      <c r="C78" s="54" t="s">
        <v>549</v>
      </c>
      <c r="D78" s="68"/>
      <c r="E78" s="68"/>
      <c r="F78" s="68"/>
      <c r="G78" s="54"/>
      <c r="H78" s="68"/>
      <c r="I78" s="68"/>
      <c r="J78" s="54"/>
      <c r="K78" s="68"/>
      <c r="L78" s="68"/>
      <c r="M78" s="68"/>
      <c r="N78" s="68"/>
    </row>
    <row r="79" spans="1:14" ht="27" customHeight="1">
      <c r="A79" s="54"/>
      <c r="B79" s="68"/>
      <c r="C79" s="54" t="s">
        <v>550</v>
      </c>
      <c r="D79" s="68"/>
      <c r="E79" s="68"/>
      <c r="F79" s="68"/>
      <c r="G79" s="54"/>
      <c r="H79" s="68"/>
      <c r="I79" s="68"/>
      <c r="J79" s="54"/>
      <c r="K79" s="68"/>
      <c r="L79" s="68"/>
      <c r="M79" s="68"/>
      <c r="N79" s="68"/>
    </row>
    <row r="80" spans="1:14" ht="24.75" customHeight="1">
      <c r="A80" s="54"/>
      <c r="B80" s="68"/>
      <c r="C80" s="54"/>
      <c r="D80" s="68"/>
      <c r="E80" s="68"/>
      <c r="F80" s="68"/>
      <c r="G80" s="54"/>
      <c r="H80" s="68"/>
      <c r="I80" s="68"/>
      <c r="J80" s="162">
        <f>SUM(J58:J79)</f>
        <v>2.6743961352657006</v>
      </c>
      <c r="K80" s="68"/>
      <c r="L80" s="68"/>
      <c r="M80" s="68"/>
      <c r="N80" s="68"/>
    </row>
    <row r="81" spans="1:14" ht="18.75">
      <c r="A81" s="54"/>
      <c r="B81" s="160" t="s">
        <v>599</v>
      </c>
      <c r="C81" s="54"/>
      <c r="D81" s="76"/>
      <c r="E81" s="68"/>
      <c r="F81" s="76"/>
      <c r="G81" s="75"/>
      <c r="H81" s="76"/>
      <c r="I81" s="71"/>
      <c r="J81" s="68"/>
      <c r="K81" s="158"/>
      <c r="L81" s="76"/>
      <c r="M81" s="71"/>
      <c r="N81" s="68"/>
    </row>
    <row r="82" spans="1:14" ht="24.75" customHeight="1">
      <c r="A82" s="21"/>
      <c r="B82" s="21"/>
      <c r="C82" s="54" t="s">
        <v>542</v>
      </c>
      <c r="D82" s="68" t="s">
        <v>219</v>
      </c>
      <c r="E82" s="68">
        <v>1</v>
      </c>
      <c r="F82" s="78" t="s">
        <v>87</v>
      </c>
      <c r="G82" s="72">
        <f>60*6</f>
        <v>360</v>
      </c>
      <c r="H82" s="68">
        <v>1</v>
      </c>
      <c r="I82" s="68" t="s">
        <v>219</v>
      </c>
      <c r="J82" s="94">
        <f>G82*H82/82800</f>
        <v>0.004347826086956522</v>
      </c>
      <c r="K82" s="68"/>
      <c r="L82" s="68"/>
      <c r="M82" s="68"/>
      <c r="N82" s="73"/>
    </row>
    <row r="83" spans="1:14" ht="24.75" customHeight="1">
      <c r="A83" s="21"/>
      <c r="B83" s="21"/>
      <c r="C83" s="54" t="s">
        <v>552</v>
      </c>
      <c r="D83" s="68" t="s">
        <v>219</v>
      </c>
      <c r="E83" s="68">
        <v>1</v>
      </c>
      <c r="F83" s="78" t="s">
        <v>349</v>
      </c>
      <c r="G83" s="72">
        <v>60</v>
      </c>
      <c r="H83" s="68">
        <v>1</v>
      </c>
      <c r="I83" s="68" t="s">
        <v>219</v>
      </c>
      <c r="J83" s="94">
        <f>G83*H83/82800</f>
        <v>0.0007246376811594203</v>
      </c>
      <c r="K83" s="68"/>
      <c r="L83" s="68"/>
      <c r="M83" s="68"/>
      <c r="N83" s="73"/>
    </row>
    <row r="84" spans="1:14" ht="24.75" customHeight="1">
      <c r="A84" s="21"/>
      <c r="B84" s="21"/>
      <c r="C84" s="54" t="s">
        <v>553</v>
      </c>
      <c r="D84" s="68"/>
      <c r="E84" s="68"/>
      <c r="F84" s="78"/>
      <c r="G84" s="72"/>
      <c r="H84" s="68"/>
      <c r="I84" s="68"/>
      <c r="J84" s="72"/>
      <c r="K84" s="68"/>
      <c r="L84" s="68"/>
      <c r="M84" s="68"/>
      <c r="N84" s="73"/>
    </row>
    <row r="85" spans="1:14" ht="27" customHeight="1">
      <c r="A85" s="21"/>
      <c r="B85" s="21"/>
      <c r="C85" s="54" t="s">
        <v>544</v>
      </c>
      <c r="D85" s="68" t="s">
        <v>220</v>
      </c>
      <c r="E85" s="68">
        <v>40</v>
      </c>
      <c r="F85" s="78" t="s">
        <v>131</v>
      </c>
      <c r="G85" s="54">
        <v>40</v>
      </c>
      <c r="H85" s="68">
        <v>78</v>
      </c>
      <c r="I85" s="68" t="s">
        <v>220</v>
      </c>
      <c r="J85" s="94">
        <f>G85*H85/82800</f>
        <v>0.03768115942028986</v>
      </c>
      <c r="K85" s="68"/>
      <c r="L85" s="68"/>
      <c r="M85" s="68"/>
      <c r="N85" s="73"/>
    </row>
    <row r="86" spans="1:14" ht="27" customHeight="1">
      <c r="A86" s="21"/>
      <c r="B86" s="21"/>
      <c r="C86" s="54" t="s">
        <v>543</v>
      </c>
      <c r="D86" s="68"/>
      <c r="E86" s="68"/>
      <c r="F86" s="78"/>
      <c r="G86" s="54"/>
      <c r="H86" s="68"/>
      <c r="I86" s="68"/>
      <c r="J86" s="72"/>
      <c r="K86" s="68"/>
      <c r="L86" s="68"/>
      <c r="M86" s="68"/>
      <c r="N86" s="73"/>
    </row>
    <row r="87" spans="1:14" ht="24" customHeight="1">
      <c r="A87" s="21"/>
      <c r="B87" s="21"/>
      <c r="C87" s="54" t="s">
        <v>545</v>
      </c>
      <c r="D87" s="68" t="s">
        <v>220</v>
      </c>
      <c r="E87" s="68">
        <v>40</v>
      </c>
      <c r="F87" s="78" t="s">
        <v>131</v>
      </c>
      <c r="G87" s="54">
        <v>40</v>
      </c>
      <c r="H87" s="68">
        <v>50</v>
      </c>
      <c r="I87" s="68" t="s">
        <v>220</v>
      </c>
      <c r="J87" s="94">
        <f>G87*H87/82800</f>
        <v>0.024154589371980676</v>
      </c>
      <c r="K87" s="68"/>
      <c r="L87" s="68"/>
      <c r="M87" s="68"/>
      <c r="N87" s="73"/>
    </row>
    <row r="88" spans="1:14" ht="24" customHeight="1">
      <c r="A88" s="21"/>
      <c r="B88" s="21"/>
      <c r="C88" s="54" t="s">
        <v>557</v>
      </c>
      <c r="D88" s="68" t="s">
        <v>220</v>
      </c>
      <c r="E88" s="68">
        <v>40</v>
      </c>
      <c r="F88" s="78" t="s">
        <v>131</v>
      </c>
      <c r="G88" s="54">
        <v>40</v>
      </c>
      <c r="H88" s="68">
        <v>50</v>
      </c>
      <c r="I88" s="68" t="s">
        <v>220</v>
      </c>
      <c r="J88" s="94">
        <f>G88*H88/82800</f>
        <v>0.024154589371980676</v>
      </c>
      <c r="K88" s="68"/>
      <c r="L88" s="68"/>
      <c r="M88" s="68"/>
      <c r="N88" s="73"/>
    </row>
    <row r="89" spans="1:14" ht="24" customHeight="1">
      <c r="A89" s="21"/>
      <c r="B89" s="21"/>
      <c r="C89" s="54" t="s">
        <v>558</v>
      </c>
      <c r="D89" s="68"/>
      <c r="E89" s="68"/>
      <c r="F89" s="78"/>
      <c r="G89" s="54"/>
      <c r="H89" s="68"/>
      <c r="I89" s="68"/>
      <c r="J89" s="72"/>
      <c r="K89" s="68"/>
      <c r="L89" s="68"/>
      <c r="M89" s="68"/>
      <c r="N89" s="73"/>
    </row>
    <row r="90" spans="1:14" ht="27.75" customHeight="1">
      <c r="A90" s="21"/>
      <c r="B90" s="21"/>
      <c r="C90" s="54" t="s">
        <v>559</v>
      </c>
      <c r="D90" s="68" t="s">
        <v>220</v>
      </c>
      <c r="E90" s="68">
        <v>40</v>
      </c>
      <c r="F90" s="78" t="s">
        <v>131</v>
      </c>
      <c r="G90" s="54">
        <v>40</v>
      </c>
      <c r="H90" s="68">
        <v>78</v>
      </c>
      <c r="I90" s="68" t="s">
        <v>220</v>
      </c>
      <c r="J90" s="94">
        <f>G90*H90/82800</f>
        <v>0.03768115942028986</v>
      </c>
      <c r="K90" s="68"/>
      <c r="L90" s="68"/>
      <c r="M90" s="68"/>
      <c r="N90" s="73"/>
    </row>
    <row r="91" spans="1:14" ht="27.75" customHeight="1">
      <c r="A91" s="21"/>
      <c r="B91" s="68"/>
      <c r="C91" s="54" t="s">
        <v>560</v>
      </c>
      <c r="D91" s="68" t="s">
        <v>111</v>
      </c>
      <c r="E91" s="68">
        <v>1</v>
      </c>
      <c r="F91" s="78" t="s">
        <v>349</v>
      </c>
      <c r="G91" s="72">
        <v>60</v>
      </c>
      <c r="H91" s="68">
        <v>78</v>
      </c>
      <c r="I91" s="68" t="s">
        <v>111</v>
      </c>
      <c r="J91" s="94">
        <f>G91*H91/82800</f>
        <v>0.05652173913043478</v>
      </c>
      <c r="K91" s="68"/>
      <c r="L91" s="68"/>
      <c r="M91" s="68"/>
      <c r="N91" s="73"/>
    </row>
    <row r="92" spans="1:14" ht="30" customHeight="1">
      <c r="A92" s="21"/>
      <c r="B92" s="21"/>
      <c r="C92" s="54" t="s">
        <v>546</v>
      </c>
      <c r="D92" s="68"/>
      <c r="E92" s="68"/>
      <c r="F92" s="78"/>
      <c r="G92" s="72"/>
      <c r="H92" s="68"/>
      <c r="I92" s="68"/>
      <c r="J92" s="72"/>
      <c r="K92" s="68"/>
      <c r="L92" s="68"/>
      <c r="M92" s="68"/>
      <c r="N92" s="73"/>
    </row>
    <row r="93" spans="1:14" ht="27" customHeight="1">
      <c r="A93" s="21"/>
      <c r="C93" s="54" t="s">
        <v>561</v>
      </c>
      <c r="D93" s="68" t="s">
        <v>111</v>
      </c>
      <c r="E93" s="68">
        <v>2</v>
      </c>
      <c r="F93" s="157" t="s">
        <v>349</v>
      </c>
      <c r="G93" s="72">
        <f>60*2</f>
        <v>120</v>
      </c>
      <c r="H93" s="78">
        <v>50</v>
      </c>
      <c r="I93" s="68" t="s">
        <v>111</v>
      </c>
      <c r="J93" s="94">
        <f>G93*H93/82800</f>
        <v>0.07246376811594203</v>
      </c>
      <c r="K93" s="68"/>
      <c r="L93" s="68"/>
      <c r="M93" s="68"/>
      <c r="N93" s="68"/>
    </row>
    <row r="94" spans="1:14" ht="27" customHeight="1">
      <c r="A94" s="21"/>
      <c r="B94" s="21"/>
      <c r="C94" s="54" t="s">
        <v>567</v>
      </c>
      <c r="D94" s="68" t="s">
        <v>201</v>
      </c>
      <c r="E94" s="68">
        <v>3</v>
      </c>
      <c r="F94" s="78" t="s">
        <v>87</v>
      </c>
      <c r="G94" s="72">
        <f>360*3</f>
        <v>1080</v>
      </c>
      <c r="H94" s="68">
        <v>78</v>
      </c>
      <c r="I94" s="68" t="s">
        <v>201</v>
      </c>
      <c r="J94" s="94">
        <f>G94*H94/82800</f>
        <v>1.017391304347826</v>
      </c>
      <c r="K94" s="68"/>
      <c r="L94" s="68"/>
      <c r="M94" s="68"/>
      <c r="N94" s="73"/>
    </row>
    <row r="95" spans="1:14" ht="26.25" customHeight="1">
      <c r="A95" s="21"/>
      <c r="B95" s="21"/>
      <c r="C95" s="54" t="s">
        <v>555</v>
      </c>
      <c r="D95" s="68"/>
      <c r="E95" s="68"/>
      <c r="F95" s="78"/>
      <c r="G95" s="72"/>
      <c r="H95" s="68"/>
      <c r="I95" s="68"/>
      <c r="J95" s="72"/>
      <c r="K95" s="68"/>
      <c r="L95" s="68"/>
      <c r="M95" s="68"/>
      <c r="N95" s="73"/>
    </row>
    <row r="96" spans="1:14" ht="27.75" customHeight="1">
      <c r="A96" s="21"/>
      <c r="B96" s="21"/>
      <c r="C96" s="54" t="s">
        <v>568</v>
      </c>
      <c r="D96" s="68" t="s">
        <v>292</v>
      </c>
      <c r="E96" s="68">
        <v>1</v>
      </c>
      <c r="F96" s="78" t="s">
        <v>349</v>
      </c>
      <c r="G96" s="54">
        <v>60</v>
      </c>
      <c r="H96" s="68">
        <v>50</v>
      </c>
      <c r="I96" s="68" t="s">
        <v>292</v>
      </c>
      <c r="J96" s="94">
        <f>G96*H96/82800</f>
        <v>0.036231884057971016</v>
      </c>
      <c r="K96" s="68"/>
      <c r="L96" s="68"/>
      <c r="M96" s="68"/>
      <c r="N96" s="73"/>
    </row>
    <row r="97" spans="1:14" ht="27.75" customHeight="1">
      <c r="A97" s="21"/>
      <c r="B97" s="21"/>
      <c r="C97" s="54" t="s">
        <v>564</v>
      </c>
      <c r="D97" s="68"/>
      <c r="E97" s="68"/>
      <c r="F97" s="78"/>
      <c r="G97" s="54"/>
      <c r="H97" s="68"/>
      <c r="I97" s="68"/>
      <c r="J97" s="72"/>
      <c r="K97" s="68"/>
      <c r="L97" s="68"/>
      <c r="M97" s="68"/>
      <c r="N97" s="73"/>
    </row>
    <row r="98" spans="1:14" ht="25.5" customHeight="1">
      <c r="A98" s="21"/>
      <c r="B98" s="21"/>
      <c r="C98" s="74" t="s">
        <v>577</v>
      </c>
      <c r="D98" s="68" t="s">
        <v>220</v>
      </c>
      <c r="E98" s="68">
        <v>1</v>
      </c>
      <c r="F98" s="78" t="s">
        <v>349</v>
      </c>
      <c r="G98" s="54">
        <v>60</v>
      </c>
      <c r="H98" s="68">
        <v>78</v>
      </c>
      <c r="I98" s="68" t="s">
        <v>220</v>
      </c>
      <c r="J98" s="94">
        <f>G98*H98/82800</f>
        <v>0.05652173913043478</v>
      </c>
      <c r="K98" s="68"/>
      <c r="L98" s="68"/>
      <c r="M98" s="68"/>
      <c r="N98" s="73"/>
    </row>
    <row r="99" spans="1:14" ht="27.75" customHeight="1">
      <c r="A99" s="21"/>
      <c r="B99" s="21"/>
      <c r="C99" s="54" t="s">
        <v>556</v>
      </c>
      <c r="D99" s="68"/>
      <c r="E99" s="68"/>
      <c r="F99" s="78"/>
      <c r="G99" s="54"/>
      <c r="H99" s="68"/>
      <c r="I99" s="68"/>
      <c r="J99" s="72"/>
      <c r="K99" s="68"/>
      <c r="L99" s="68"/>
      <c r="M99" s="68"/>
      <c r="N99" s="73"/>
    </row>
    <row r="100" spans="1:14" ht="27.75" customHeight="1">
      <c r="A100" s="21"/>
      <c r="B100" s="21"/>
      <c r="C100" s="54" t="s">
        <v>548</v>
      </c>
      <c r="D100" s="68"/>
      <c r="E100" s="68"/>
      <c r="F100" s="78"/>
      <c r="G100" s="54"/>
      <c r="H100" s="68"/>
      <c r="I100" s="68"/>
      <c r="J100" s="72"/>
      <c r="K100" s="68"/>
      <c r="L100" s="68"/>
      <c r="M100" s="68"/>
      <c r="N100" s="73"/>
    </row>
    <row r="101" spans="1:14" ht="27" customHeight="1">
      <c r="A101" s="21"/>
      <c r="B101" s="21"/>
      <c r="C101" s="54" t="s">
        <v>569</v>
      </c>
      <c r="D101" s="68" t="s">
        <v>595</v>
      </c>
      <c r="E101" s="68">
        <v>10</v>
      </c>
      <c r="F101" s="78" t="s">
        <v>131</v>
      </c>
      <c r="G101" s="54">
        <v>10</v>
      </c>
      <c r="H101" s="163">
        <v>18125</v>
      </c>
      <c r="I101" s="164" t="s">
        <v>595</v>
      </c>
      <c r="J101" s="94">
        <f>G101*H101/82800</f>
        <v>2.189009661835749</v>
      </c>
      <c r="K101" s="68"/>
      <c r="L101" s="68"/>
      <c r="M101" s="68"/>
      <c r="N101" s="73"/>
    </row>
    <row r="102" spans="1:14" ht="26.25" customHeight="1">
      <c r="A102" s="54"/>
      <c r="B102" s="68"/>
      <c r="C102" s="54" t="s">
        <v>570</v>
      </c>
      <c r="D102" s="68"/>
      <c r="E102" s="68"/>
      <c r="F102" s="68"/>
      <c r="G102" s="54"/>
      <c r="H102" s="68"/>
      <c r="I102" s="68"/>
      <c r="J102" s="54"/>
      <c r="K102" s="68"/>
      <c r="L102" s="68"/>
      <c r="M102" s="68"/>
      <c r="N102" s="68"/>
    </row>
    <row r="103" spans="1:14" ht="27" customHeight="1">
      <c r="A103" s="54"/>
      <c r="B103" s="68"/>
      <c r="C103" s="54" t="s">
        <v>571</v>
      </c>
      <c r="D103" s="68"/>
      <c r="E103" s="68"/>
      <c r="F103" s="68"/>
      <c r="G103" s="54"/>
      <c r="H103" s="68"/>
      <c r="I103" s="68"/>
      <c r="J103" s="54"/>
      <c r="K103" s="68"/>
      <c r="L103" s="68"/>
      <c r="M103" s="68"/>
      <c r="N103" s="68"/>
    </row>
    <row r="104" spans="1:14" ht="27" customHeight="1">
      <c r="A104" s="54"/>
      <c r="B104" s="68"/>
      <c r="C104" s="54" t="s">
        <v>572</v>
      </c>
      <c r="D104" s="68" t="s">
        <v>220</v>
      </c>
      <c r="E104" s="68">
        <v>10</v>
      </c>
      <c r="F104" s="68" t="s">
        <v>131</v>
      </c>
      <c r="G104" s="54">
        <v>10</v>
      </c>
      <c r="H104" s="163">
        <v>18125</v>
      </c>
      <c r="I104" s="68" t="s">
        <v>220</v>
      </c>
      <c r="J104" s="94">
        <f>G104*H104/82800</f>
        <v>2.189009661835749</v>
      </c>
      <c r="K104" s="68"/>
      <c r="L104" s="68"/>
      <c r="M104" s="68"/>
      <c r="N104" s="68"/>
    </row>
    <row r="105" spans="1:14" ht="27" customHeight="1">
      <c r="A105" s="54"/>
      <c r="B105" s="68"/>
      <c r="C105" s="54" t="s">
        <v>575</v>
      </c>
      <c r="D105" s="68" t="s">
        <v>111</v>
      </c>
      <c r="E105" s="68">
        <v>1</v>
      </c>
      <c r="F105" s="68" t="s">
        <v>349</v>
      </c>
      <c r="G105" s="54">
        <v>60</v>
      </c>
      <c r="H105" s="68">
        <v>50</v>
      </c>
      <c r="I105" s="68" t="s">
        <v>111</v>
      </c>
      <c r="J105" s="94">
        <f>G105*H105/82800</f>
        <v>0.036231884057971016</v>
      </c>
      <c r="K105" s="68"/>
      <c r="L105" s="68"/>
      <c r="M105" s="68"/>
      <c r="N105" s="68"/>
    </row>
    <row r="106" spans="1:14" ht="27" customHeight="1">
      <c r="A106" s="54"/>
      <c r="B106" s="68"/>
      <c r="C106" s="54" t="s">
        <v>576</v>
      </c>
      <c r="D106" s="68"/>
      <c r="E106" s="68"/>
      <c r="F106" s="68"/>
      <c r="G106" s="54"/>
      <c r="H106" s="68"/>
      <c r="I106" s="68"/>
      <c r="J106" s="54"/>
      <c r="K106" s="68"/>
      <c r="L106" s="68"/>
      <c r="M106" s="68"/>
      <c r="N106" s="68"/>
    </row>
    <row r="107" spans="1:14" ht="27" customHeight="1">
      <c r="A107" s="54"/>
      <c r="B107" s="68"/>
      <c r="C107" s="54" t="s">
        <v>573</v>
      </c>
      <c r="D107" s="68" t="s">
        <v>220</v>
      </c>
      <c r="E107" s="68">
        <v>30</v>
      </c>
      <c r="F107" s="68" t="s">
        <v>131</v>
      </c>
      <c r="G107" s="54">
        <v>30</v>
      </c>
      <c r="H107" s="68">
        <v>78</v>
      </c>
      <c r="I107" s="68" t="s">
        <v>220</v>
      </c>
      <c r="J107" s="94">
        <f>G107*H107/82800</f>
        <v>0.02826086956521739</v>
      </c>
      <c r="K107" s="68"/>
      <c r="L107" s="68"/>
      <c r="M107" s="68"/>
      <c r="N107" s="68"/>
    </row>
    <row r="108" spans="1:14" ht="27" customHeight="1">
      <c r="A108" s="54"/>
      <c r="B108" s="68"/>
      <c r="C108" s="54" t="s">
        <v>574</v>
      </c>
      <c r="D108" s="68"/>
      <c r="E108" s="68"/>
      <c r="F108" s="68"/>
      <c r="G108" s="54"/>
      <c r="H108" s="68"/>
      <c r="I108" s="68"/>
      <c r="J108" s="54"/>
      <c r="K108" s="68"/>
      <c r="L108" s="68"/>
      <c r="M108" s="68"/>
      <c r="N108" s="68"/>
    </row>
    <row r="109" spans="1:14" ht="24" customHeight="1">
      <c r="A109" s="54"/>
      <c r="B109" s="68"/>
      <c r="C109" s="54" t="s">
        <v>554</v>
      </c>
      <c r="D109" s="68" t="s">
        <v>111</v>
      </c>
      <c r="E109" s="68">
        <v>30</v>
      </c>
      <c r="F109" s="68" t="s">
        <v>131</v>
      </c>
      <c r="G109" s="54">
        <v>30</v>
      </c>
      <c r="H109" s="68">
        <v>50</v>
      </c>
      <c r="I109" s="68" t="s">
        <v>111</v>
      </c>
      <c r="J109" s="94">
        <f>G109*H109/82800</f>
        <v>0.018115942028985508</v>
      </c>
      <c r="K109" s="68"/>
      <c r="L109" s="68"/>
      <c r="M109" s="68"/>
      <c r="N109" s="68"/>
    </row>
    <row r="110" spans="1:14" ht="24.75" customHeight="1">
      <c r="A110" s="54"/>
      <c r="B110" s="68"/>
      <c r="C110" s="54" t="s">
        <v>551</v>
      </c>
      <c r="D110" s="68"/>
      <c r="E110" s="68"/>
      <c r="F110" s="68"/>
      <c r="G110" s="54"/>
      <c r="H110" s="68"/>
      <c r="I110" s="68"/>
      <c r="J110" s="54"/>
      <c r="K110" s="68"/>
      <c r="L110" s="68"/>
      <c r="M110" s="68"/>
      <c r="N110" s="68"/>
    </row>
    <row r="111" spans="1:14" ht="20.25">
      <c r="A111" s="21"/>
      <c r="B111" s="21"/>
      <c r="C111" s="54"/>
      <c r="D111" s="68"/>
      <c r="E111" s="68"/>
      <c r="F111" s="78"/>
      <c r="G111" s="72"/>
      <c r="H111" s="78"/>
      <c r="I111" s="68"/>
      <c r="J111" s="165">
        <f>SUM(J82:J110)</f>
        <v>5.828502415458937</v>
      </c>
      <c r="K111" s="68"/>
      <c r="L111" s="68"/>
      <c r="M111" s="68"/>
      <c r="N111" s="68"/>
    </row>
    <row r="112" spans="1:14" ht="18.75">
      <c r="A112" s="54"/>
      <c r="B112" s="159" t="s">
        <v>600</v>
      </c>
      <c r="C112" s="54"/>
      <c r="D112" s="68"/>
      <c r="E112" s="68"/>
      <c r="F112" s="68"/>
      <c r="G112" s="54"/>
      <c r="H112" s="68"/>
      <c r="I112" s="68"/>
      <c r="J112" s="68"/>
      <c r="K112" s="68"/>
      <c r="L112" s="68"/>
      <c r="M112" s="68"/>
      <c r="N112" s="68"/>
    </row>
    <row r="113" spans="1:14" ht="24.75" customHeight="1">
      <c r="A113" s="21"/>
      <c r="B113" s="21"/>
      <c r="C113" s="54" t="s">
        <v>580</v>
      </c>
      <c r="D113" s="68" t="s">
        <v>220</v>
      </c>
      <c r="E113" s="68">
        <v>1</v>
      </c>
      <c r="F113" s="78" t="s">
        <v>349</v>
      </c>
      <c r="G113" s="72">
        <f>60*6</f>
        <v>360</v>
      </c>
      <c r="H113" s="68">
        <v>10</v>
      </c>
      <c r="I113" s="68" t="s">
        <v>220</v>
      </c>
      <c r="J113" s="94">
        <f>G113*H113/82800</f>
        <v>0.043478260869565216</v>
      </c>
      <c r="K113" s="68"/>
      <c r="L113" s="68"/>
      <c r="M113" s="68"/>
      <c r="N113" s="73"/>
    </row>
    <row r="114" spans="1:14" ht="24.75" customHeight="1">
      <c r="A114" s="21"/>
      <c r="B114" s="21"/>
      <c r="C114" s="54" t="s">
        <v>581</v>
      </c>
      <c r="D114" s="68" t="s">
        <v>111</v>
      </c>
      <c r="E114" s="68">
        <v>1</v>
      </c>
      <c r="F114" s="78" t="s">
        <v>349</v>
      </c>
      <c r="G114" s="72">
        <v>60</v>
      </c>
      <c r="H114" s="68">
        <v>10</v>
      </c>
      <c r="I114" s="68" t="s">
        <v>111</v>
      </c>
      <c r="J114" s="94">
        <f>G114*H114/82800</f>
        <v>0.007246376811594203</v>
      </c>
      <c r="K114" s="68"/>
      <c r="L114" s="68"/>
      <c r="M114" s="68"/>
      <c r="N114" s="73"/>
    </row>
    <row r="115" spans="1:14" ht="24.75" customHeight="1">
      <c r="A115" s="21"/>
      <c r="B115" s="21"/>
      <c r="C115" s="54" t="s">
        <v>582</v>
      </c>
      <c r="D115" s="68"/>
      <c r="E115" s="68"/>
      <c r="F115" s="78"/>
      <c r="G115" s="72"/>
      <c r="H115" s="68"/>
      <c r="I115" s="68"/>
      <c r="J115" s="72"/>
      <c r="K115" s="68"/>
      <c r="L115" s="68"/>
      <c r="M115" s="68"/>
      <c r="N115" s="73"/>
    </row>
    <row r="116" spans="1:14" ht="27" customHeight="1">
      <c r="A116" s="21"/>
      <c r="B116" s="21"/>
      <c r="C116" s="54" t="s">
        <v>583</v>
      </c>
      <c r="D116" s="68" t="s">
        <v>111</v>
      </c>
      <c r="E116" s="68">
        <v>30</v>
      </c>
      <c r="F116" s="78" t="s">
        <v>131</v>
      </c>
      <c r="G116" s="54">
        <v>30</v>
      </c>
      <c r="H116" s="68">
        <v>10</v>
      </c>
      <c r="I116" s="68" t="s">
        <v>111</v>
      </c>
      <c r="J116" s="94">
        <f>G116*H116/82800</f>
        <v>0.0036231884057971015</v>
      </c>
      <c r="K116" s="68"/>
      <c r="L116" s="68"/>
      <c r="M116" s="68"/>
      <c r="N116" s="73"/>
    </row>
    <row r="117" spans="1:14" ht="27" customHeight="1">
      <c r="A117" s="21"/>
      <c r="B117" s="21"/>
      <c r="C117" s="54" t="s">
        <v>584</v>
      </c>
      <c r="D117" s="68"/>
      <c r="E117" s="68"/>
      <c r="F117" s="78"/>
      <c r="G117" s="54"/>
      <c r="H117" s="68"/>
      <c r="I117" s="68"/>
      <c r="J117" s="72"/>
      <c r="K117" s="68"/>
      <c r="L117" s="68"/>
      <c r="M117" s="68"/>
      <c r="N117" s="73"/>
    </row>
    <row r="118" spans="1:14" ht="24" customHeight="1">
      <c r="A118" s="21"/>
      <c r="B118" s="21"/>
      <c r="C118" s="54" t="s">
        <v>585</v>
      </c>
      <c r="D118" s="68" t="s">
        <v>220</v>
      </c>
      <c r="E118" s="68">
        <v>40</v>
      </c>
      <c r="F118" s="78" t="s">
        <v>131</v>
      </c>
      <c r="G118" s="54">
        <v>40</v>
      </c>
      <c r="H118" s="68">
        <v>10</v>
      </c>
      <c r="I118" s="68" t="s">
        <v>220</v>
      </c>
      <c r="J118" s="94">
        <f>G118*H118/82800</f>
        <v>0.004830917874396135</v>
      </c>
      <c r="K118" s="68"/>
      <c r="L118" s="68"/>
      <c r="M118" s="68"/>
      <c r="N118" s="73"/>
    </row>
    <row r="119" spans="1:14" ht="24" customHeight="1">
      <c r="A119" s="21"/>
      <c r="B119" s="21"/>
      <c r="C119" s="54" t="s">
        <v>586</v>
      </c>
      <c r="D119" s="68"/>
      <c r="E119" s="68"/>
      <c r="F119" s="78"/>
      <c r="G119" s="54"/>
      <c r="H119" s="68"/>
      <c r="I119" s="68"/>
      <c r="J119" s="94"/>
      <c r="K119" s="68"/>
      <c r="L119" s="68"/>
      <c r="M119" s="68"/>
      <c r="N119" s="73"/>
    </row>
    <row r="120" spans="1:14" ht="24" customHeight="1">
      <c r="A120" s="21"/>
      <c r="B120" s="21"/>
      <c r="C120" s="54" t="s">
        <v>587</v>
      </c>
      <c r="D120" s="68" t="s">
        <v>220</v>
      </c>
      <c r="E120" s="68">
        <v>40</v>
      </c>
      <c r="F120" s="78" t="s">
        <v>131</v>
      </c>
      <c r="G120" s="54">
        <v>40</v>
      </c>
      <c r="H120" s="68">
        <v>10</v>
      </c>
      <c r="I120" s="68" t="s">
        <v>220</v>
      </c>
      <c r="J120" s="94">
        <f>G120*H120/82800</f>
        <v>0.004830917874396135</v>
      </c>
      <c r="K120" s="68"/>
      <c r="L120" s="68"/>
      <c r="M120" s="68"/>
      <c r="N120" s="73"/>
    </row>
    <row r="121" spans="1:14" ht="24" customHeight="1">
      <c r="A121" s="21"/>
      <c r="B121" s="21"/>
      <c r="C121" s="54" t="s">
        <v>588</v>
      </c>
      <c r="D121" s="68" t="s">
        <v>220</v>
      </c>
      <c r="E121" s="68">
        <v>40</v>
      </c>
      <c r="F121" s="78" t="s">
        <v>131</v>
      </c>
      <c r="G121" s="54">
        <v>40</v>
      </c>
      <c r="H121" s="68">
        <v>10</v>
      </c>
      <c r="I121" s="68" t="s">
        <v>220</v>
      </c>
      <c r="J121" s="94">
        <f>G121*H121/82800</f>
        <v>0.004830917874396135</v>
      </c>
      <c r="K121" s="68"/>
      <c r="L121" s="68"/>
      <c r="M121" s="68"/>
      <c r="N121" s="73"/>
    </row>
    <row r="122" spans="1:14" ht="24" customHeight="1">
      <c r="A122" s="21"/>
      <c r="B122" s="21"/>
      <c r="C122" s="54" t="s">
        <v>558</v>
      </c>
      <c r="D122" s="68"/>
      <c r="E122" s="68"/>
      <c r="F122" s="78"/>
      <c r="G122" s="54"/>
      <c r="H122" s="68"/>
      <c r="I122" s="68"/>
      <c r="J122" s="72"/>
      <c r="K122" s="68"/>
      <c r="L122" s="68"/>
      <c r="M122" s="68"/>
      <c r="N122" s="73"/>
    </row>
    <row r="123" spans="1:14" ht="27.75" customHeight="1">
      <c r="A123" s="21"/>
      <c r="B123" s="21"/>
      <c r="C123" s="54" t="s">
        <v>589</v>
      </c>
      <c r="D123" s="68" t="s">
        <v>220</v>
      </c>
      <c r="E123" s="68">
        <v>40</v>
      </c>
      <c r="F123" s="78" t="s">
        <v>131</v>
      </c>
      <c r="G123" s="54">
        <v>60</v>
      </c>
      <c r="H123" s="68">
        <v>10</v>
      </c>
      <c r="I123" s="68" t="s">
        <v>220</v>
      </c>
      <c r="J123" s="72"/>
      <c r="K123" s="68"/>
      <c r="L123" s="68"/>
      <c r="M123" s="68"/>
      <c r="N123" s="73"/>
    </row>
    <row r="124" spans="1:14" ht="27.75" customHeight="1">
      <c r="A124" s="21"/>
      <c r="B124" s="68"/>
      <c r="C124" s="54" t="s">
        <v>590</v>
      </c>
      <c r="D124" s="68" t="s">
        <v>111</v>
      </c>
      <c r="E124" s="68">
        <v>1</v>
      </c>
      <c r="F124" s="78" t="s">
        <v>349</v>
      </c>
      <c r="G124" s="72">
        <v>60</v>
      </c>
      <c r="H124" s="68">
        <v>10</v>
      </c>
      <c r="I124" s="68" t="s">
        <v>111</v>
      </c>
      <c r="J124" s="94">
        <f>G124*H124/82800</f>
        <v>0.007246376811594203</v>
      </c>
      <c r="K124" s="68"/>
      <c r="L124" s="68"/>
      <c r="M124" s="68"/>
      <c r="N124" s="73"/>
    </row>
    <row r="125" spans="1:14" ht="30" customHeight="1">
      <c r="A125" s="21"/>
      <c r="B125" s="21"/>
      <c r="C125" s="54" t="s">
        <v>546</v>
      </c>
      <c r="D125" s="68"/>
      <c r="E125" s="68"/>
      <c r="F125" s="78"/>
      <c r="G125" s="72"/>
      <c r="H125" s="68"/>
      <c r="I125" s="68"/>
      <c r="J125" s="72"/>
      <c r="K125" s="68"/>
      <c r="L125" s="68"/>
      <c r="M125" s="68"/>
      <c r="N125" s="73"/>
    </row>
    <row r="126" spans="1:14" ht="27" customHeight="1">
      <c r="A126" s="21"/>
      <c r="B126" s="21"/>
      <c r="C126" s="54" t="s">
        <v>591</v>
      </c>
      <c r="D126" s="68" t="s">
        <v>111</v>
      </c>
      <c r="E126" s="68">
        <v>2</v>
      </c>
      <c r="F126" s="157" t="s">
        <v>349</v>
      </c>
      <c r="G126" s="72">
        <f>60*2</f>
        <v>120</v>
      </c>
      <c r="H126" s="78">
        <v>10</v>
      </c>
      <c r="I126" s="68" t="s">
        <v>111</v>
      </c>
      <c r="J126" s="94">
        <f>G126*H126/82800</f>
        <v>0.014492753623188406</v>
      </c>
      <c r="K126" s="68"/>
      <c r="L126" s="68"/>
      <c r="M126" s="68"/>
      <c r="N126" s="68"/>
    </row>
    <row r="127" spans="1:14" ht="27" customHeight="1">
      <c r="A127" s="21"/>
      <c r="B127" s="21"/>
      <c r="C127" s="54" t="s">
        <v>592</v>
      </c>
      <c r="D127" s="68" t="s">
        <v>201</v>
      </c>
      <c r="E127" s="68">
        <v>3</v>
      </c>
      <c r="F127" s="78" t="s">
        <v>87</v>
      </c>
      <c r="G127" s="72">
        <f>360*3</f>
        <v>1080</v>
      </c>
      <c r="H127" s="68">
        <v>10</v>
      </c>
      <c r="I127" s="68" t="s">
        <v>201</v>
      </c>
      <c r="J127" s="94">
        <f>G127*H127/82800</f>
        <v>0.13043478260869565</v>
      </c>
      <c r="K127" s="68"/>
      <c r="L127" s="68"/>
      <c r="M127" s="68"/>
      <c r="N127" s="73"/>
    </row>
    <row r="128" spans="1:14" ht="26.25" customHeight="1">
      <c r="A128" s="21"/>
      <c r="B128" s="21"/>
      <c r="C128" s="54" t="s">
        <v>555</v>
      </c>
      <c r="D128" s="68"/>
      <c r="E128" s="68"/>
      <c r="F128" s="78"/>
      <c r="G128" s="72"/>
      <c r="H128" s="68"/>
      <c r="I128" s="68"/>
      <c r="J128" s="72"/>
      <c r="K128" s="68"/>
      <c r="L128" s="68"/>
      <c r="M128" s="68"/>
      <c r="N128" s="73"/>
    </row>
    <row r="129" spans="1:14" ht="25.5" customHeight="1">
      <c r="A129" s="21"/>
      <c r="B129" s="21"/>
      <c r="C129" s="74" t="s">
        <v>577</v>
      </c>
      <c r="D129" s="68" t="s">
        <v>220</v>
      </c>
      <c r="E129" s="68">
        <v>2</v>
      </c>
      <c r="F129" s="78" t="s">
        <v>349</v>
      </c>
      <c r="G129" s="54">
        <v>120</v>
      </c>
      <c r="H129" s="68">
        <v>10</v>
      </c>
      <c r="I129" s="68" t="s">
        <v>220</v>
      </c>
      <c r="J129" s="94">
        <f>G129*H129/82800</f>
        <v>0.014492753623188406</v>
      </c>
      <c r="K129" s="68"/>
      <c r="L129" s="68"/>
      <c r="M129" s="68"/>
      <c r="N129" s="73"/>
    </row>
    <row r="130" spans="1:14" ht="27.75" customHeight="1">
      <c r="A130" s="21"/>
      <c r="B130" s="21"/>
      <c r="C130" s="54" t="s">
        <v>556</v>
      </c>
      <c r="D130" s="68"/>
      <c r="E130" s="68"/>
      <c r="F130" s="78"/>
      <c r="G130" s="54"/>
      <c r="H130" s="68"/>
      <c r="I130" s="68"/>
      <c r="J130" s="72"/>
      <c r="K130" s="68"/>
      <c r="L130" s="68"/>
      <c r="M130" s="68"/>
      <c r="N130" s="73"/>
    </row>
    <row r="131" spans="1:14" ht="27.75" customHeight="1">
      <c r="A131" s="21"/>
      <c r="B131" s="21"/>
      <c r="C131" s="54" t="s">
        <v>548</v>
      </c>
      <c r="D131" s="68"/>
      <c r="E131" s="68"/>
      <c r="F131" s="78"/>
      <c r="G131" s="54"/>
      <c r="H131" s="68"/>
      <c r="I131" s="68"/>
      <c r="J131" s="72"/>
      <c r="K131" s="68"/>
      <c r="L131" s="68"/>
      <c r="M131" s="68"/>
      <c r="N131" s="73"/>
    </row>
    <row r="132" spans="1:14" ht="27.75" customHeight="1">
      <c r="A132" s="21"/>
      <c r="B132" s="21"/>
      <c r="C132" s="54" t="s">
        <v>593</v>
      </c>
      <c r="D132" s="68" t="s">
        <v>292</v>
      </c>
      <c r="E132" s="68">
        <v>1</v>
      </c>
      <c r="F132" s="78" t="s">
        <v>349</v>
      </c>
      <c r="G132" s="54">
        <v>60</v>
      </c>
      <c r="H132" s="68">
        <v>10</v>
      </c>
      <c r="I132" s="68" t="s">
        <v>292</v>
      </c>
      <c r="J132" s="94">
        <f>G132*H132/82800</f>
        <v>0.007246376811594203</v>
      </c>
      <c r="K132" s="68"/>
      <c r="L132" s="68"/>
      <c r="M132" s="68"/>
      <c r="N132" s="73"/>
    </row>
    <row r="133" spans="1:14" ht="27.75" customHeight="1">
      <c r="A133" s="21"/>
      <c r="B133" s="21"/>
      <c r="C133" s="54" t="s">
        <v>594</v>
      </c>
      <c r="D133" s="68"/>
      <c r="E133" s="68"/>
      <c r="F133" s="78"/>
      <c r="G133" s="54"/>
      <c r="H133" s="68"/>
      <c r="I133" s="68"/>
      <c r="J133" s="72"/>
      <c r="K133" s="68"/>
      <c r="L133" s="68"/>
      <c r="M133" s="68"/>
      <c r="N133" s="73"/>
    </row>
    <row r="134" spans="1:14" ht="27" customHeight="1">
      <c r="A134" s="21"/>
      <c r="B134" s="21"/>
      <c r="C134" s="54" t="s">
        <v>569</v>
      </c>
      <c r="D134" s="68" t="s">
        <v>220</v>
      </c>
      <c r="E134" s="68">
        <v>10</v>
      </c>
      <c r="F134" s="78" t="s">
        <v>131</v>
      </c>
      <c r="G134" s="54">
        <v>30</v>
      </c>
      <c r="H134" s="68">
        <v>2198</v>
      </c>
      <c r="I134" s="68" t="s">
        <v>220</v>
      </c>
      <c r="J134" s="94">
        <f>G134*H134/82800</f>
        <v>0.7963768115942029</v>
      </c>
      <c r="K134" s="68"/>
      <c r="L134" s="68"/>
      <c r="M134" s="68"/>
      <c r="N134" s="73"/>
    </row>
    <row r="135" spans="1:14" ht="26.25" customHeight="1">
      <c r="A135" s="54"/>
      <c r="B135" s="68"/>
      <c r="C135" s="54" t="s">
        <v>570</v>
      </c>
      <c r="D135" s="68"/>
      <c r="E135" s="68"/>
      <c r="F135" s="68"/>
      <c r="G135" s="54"/>
      <c r="H135" s="68"/>
      <c r="I135" s="68"/>
      <c r="J135" s="54"/>
      <c r="K135" s="68"/>
      <c r="L135" s="68"/>
      <c r="M135" s="68"/>
      <c r="N135" s="68"/>
    </row>
    <row r="136" spans="1:14" ht="27" customHeight="1">
      <c r="A136" s="54"/>
      <c r="B136" s="68"/>
      <c r="C136" s="54" t="s">
        <v>571</v>
      </c>
      <c r="D136" s="68"/>
      <c r="E136" s="68"/>
      <c r="F136" s="68"/>
      <c r="G136" s="54"/>
      <c r="H136" s="68"/>
      <c r="I136" s="68"/>
      <c r="J136" s="54"/>
      <c r="K136" s="68"/>
      <c r="L136" s="68"/>
      <c r="M136" s="68"/>
      <c r="N136" s="68"/>
    </row>
    <row r="137" spans="1:14" ht="27" customHeight="1">
      <c r="A137" s="54"/>
      <c r="B137" s="68"/>
      <c r="C137" s="54" t="s">
        <v>572</v>
      </c>
      <c r="D137" s="68" t="s">
        <v>220</v>
      </c>
      <c r="E137" s="68">
        <v>10</v>
      </c>
      <c r="F137" s="68" t="s">
        <v>131</v>
      </c>
      <c r="G137" s="54">
        <v>30</v>
      </c>
      <c r="H137" s="68">
        <v>2198</v>
      </c>
      <c r="I137" s="68" t="s">
        <v>220</v>
      </c>
      <c r="J137" s="94">
        <f>G137*H137/82800</f>
        <v>0.7963768115942029</v>
      </c>
      <c r="K137" s="68"/>
      <c r="L137" s="68"/>
      <c r="M137" s="68"/>
      <c r="N137" s="68"/>
    </row>
    <row r="138" spans="1:14" ht="27" customHeight="1">
      <c r="A138" s="54"/>
      <c r="B138" s="68"/>
      <c r="C138" s="54" t="s">
        <v>575</v>
      </c>
      <c r="D138" s="68" t="s">
        <v>111</v>
      </c>
      <c r="E138" s="68">
        <v>1</v>
      </c>
      <c r="F138" s="68" t="s">
        <v>349</v>
      </c>
      <c r="G138" s="54">
        <v>60</v>
      </c>
      <c r="H138" s="68">
        <v>10</v>
      </c>
      <c r="I138" s="68" t="s">
        <v>111</v>
      </c>
      <c r="J138" s="94">
        <f>G138*H138/82800</f>
        <v>0.007246376811594203</v>
      </c>
      <c r="K138" s="68"/>
      <c r="L138" s="68"/>
      <c r="M138" s="68"/>
      <c r="N138" s="68"/>
    </row>
    <row r="139" spans="1:14" ht="27" customHeight="1">
      <c r="A139" s="54"/>
      <c r="B139" s="68"/>
      <c r="C139" s="54" t="s">
        <v>576</v>
      </c>
      <c r="D139" s="68"/>
      <c r="E139" s="68"/>
      <c r="F139" s="68"/>
      <c r="G139" s="54"/>
      <c r="H139" s="68"/>
      <c r="I139" s="68"/>
      <c r="J139" s="54"/>
      <c r="K139" s="68"/>
      <c r="L139" s="68"/>
      <c r="M139" s="68"/>
      <c r="N139" s="68"/>
    </row>
    <row r="140" spans="1:14" ht="27" customHeight="1">
      <c r="A140" s="54"/>
      <c r="B140" s="68"/>
      <c r="C140" s="54" t="s">
        <v>573</v>
      </c>
      <c r="D140" s="68" t="s">
        <v>220</v>
      </c>
      <c r="E140" s="68">
        <v>30</v>
      </c>
      <c r="F140" s="68" t="s">
        <v>131</v>
      </c>
      <c r="G140" s="54">
        <v>30</v>
      </c>
      <c r="H140" s="68">
        <v>10</v>
      </c>
      <c r="I140" s="68" t="s">
        <v>220</v>
      </c>
      <c r="J140" s="94">
        <f>G140*H140/82800</f>
        <v>0.0036231884057971015</v>
      </c>
      <c r="K140" s="68"/>
      <c r="L140" s="68"/>
      <c r="M140" s="68"/>
      <c r="N140" s="68"/>
    </row>
    <row r="141" spans="1:14" ht="27" customHeight="1">
      <c r="A141" s="54"/>
      <c r="B141" s="68"/>
      <c r="C141" s="54" t="s">
        <v>574</v>
      </c>
      <c r="D141" s="68"/>
      <c r="E141" s="68"/>
      <c r="F141" s="68"/>
      <c r="G141" s="54"/>
      <c r="H141" s="68"/>
      <c r="I141" s="68"/>
      <c r="J141" s="54"/>
      <c r="K141" s="68"/>
      <c r="L141" s="68"/>
      <c r="M141" s="68"/>
      <c r="N141" s="68"/>
    </row>
    <row r="142" spans="1:14" ht="24" customHeight="1">
      <c r="A142" s="54"/>
      <c r="B142" s="68"/>
      <c r="C142" s="54"/>
      <c r="D142" s="68"/>
      <c r="E142" s="68"/>
      <c r="F142" s="68"/>
      <c r="G142" s="54"/>
      <c r="H142" s="68"/>
      <c r="I142" s="68"/>
      <c r="J142" s="161">
        <f>SUM(J113:J141)</f>
        <v>1.846376811594203</v>
      </c>
      <c r="K142" s="68"/>
      <c r="L142" s="68"/>
      <c r="M142" s="68"/>
      <c r="N142" s="68"/>
    </row>
    <row r="143" spans="1:14" ht="18.75">
      <c r="A143" s="21"/>
      <c r="B143" s="167" t="s">
        <v>601</v>
      </c>
      <c r="C143" s="54"/>
      <c r="D143" s="68"/>
      <c r="E143" s="68"/>
      <c r="F143" s="68"/>
      <c r="G143" s="54"/>
      <c r="H143" s="68"/>
      <c r="I143" s="68"/>
      <c r="J143" s="54"/>
      <c r="K143" s="68"/>
      <c r="L143" s="68"/>
      <c r="M143" s="68"/>
      <c r="N143" s="68"/>
    </row>
    <row r="144" spans="1:14" ht="18.75">
      <c r="A144" s="21"/>
      <c r="B144" s="166"/>
      <c r="C144" s="54" t="s">
        <v>337</v>
      </c>
      <c r="D144" s="68" t="s">
        <v>111</v>
      </c>
      <c r="E144" s="68">
        <v>1</v>
      </c>
      <c r="F144" s="68" t="s">
        <v>87</v>
      </c>
      <c r="G144" s="54">
        <v>360</v>
      </c>
      <c r="H144" s="68">
        <v>1</v>
      </c>
      <c r="I144" s="68" t="s">
        <v>111</v>
      </c>
      <c r="J144" s="94">
        <f aca="true" t="shared" si="0" ref="J144:J152">G144*H144/82800</f>
        <v>0.004347826086956522</v>
      </c>
      <c r="K144" s="68"/>
      <c r="L144" s="68"/>
      <c r="M144" s="68"/>
      <c r="N144" s="68"/>
    </row>
    <row r="145" spans="1:14" ht="18.75">
      <c r="A145" s="21"/>
      <c r="B145" s="21"/>
      <c r="C145" s="54" t="s">
        <v>338</v>
      </c>
      <c r="D145" s="68" t="s">
        <v>111</v>
      </c>
      <c r="E145" s="68">
        <v>1</v>
      </c>
      <c r="F145" s="68" t="s">
        <v>349</v>
      </c>
      <c r="G145" s="54">
        <v>60</v>
      </c>
      <c r="H145" s="68">
        <v>68</v>
      </c>
      <c r="I145" s="68" t="s">
        <v>111</v>
      </c>
      <c r="J145" s="94">
        <f t="shared" si="0"/>
        <v>0.04927536231884058</v>
      </c>
      <c r="K145" s="68"/>
      <c r="L145" s="68"/>
      <c r="M145" s="68"/>
      <c r="N145" s="68"/>
    </row>
    <row r="146" spans="1:14" ht="18.75">
      <c r="A146" s="21"/>
      <c r="B146" s="21"/>
      <c r="C146" s="54" t="s">
        <v>339</v>
      </c>
      <c r="D146" s="68" t="s">
        <v>220</v>
      </c>
      <c r="E146" s="68">
        <v>1</v>
      </c>
      <c r="F146" s="68" t="s">
        <v>349</v>
      </c>
      <c r="G146" s="54">
        <v>60</v>
      </c>
      <c r="H146" s="68">
        <v>68</v>
      </c>
      <c r="I146" s="68" t="s">
        <v>220</v>
      </c>
      <c r="J146" s="94">
        <f t="shared" si="0"/>
        <v>0.04927536231884058</v>
      </c>
      <c r="K146" s="68"/>
      <c r="L146" s="68"/>
      <c r="M146" s="68"/>
      <c r="N146" s="68"/>
    </row>
    <row r="147" spans="1:14" ht="18.75">
      <c r="A147" s="21"/>
      <c r="B147" s="21"/>
      <c r="C147" s="54" t="s">
        <v>340</v>
      </c>
      <c r="D147" s="68" t="s">
        <v>111</v>
      </c>
      <c r="E147" s="68">
        <v>2</v>
      </c>
      <c r="F147" s="68" t="s">
        <v>349</v>
      </c>
      <c r="G147" s="72">
        <v>120</v>
      </c>
      <c r="H147" s="68">
        <v>68</v>
      </c>
      <c r="I147" s="68" t="s">
        <v>111</v>
      </c>
      <c r="J147" s="94">
        <f t="shared" si="0"/>
        <v>0.09855072463768116</v>
      </c>
      <c r="K147" s="68"/>
      <c r="L147" s="68"/>
      <c r="M147" s="68"/>
      <c r="N147" s="68"/>
    </row>
    <row r="148" spans="1:14" ht="18.75">
      <c r="A148" s="21"/>
      <c r="B148" s="21"/>
      <c r="C148" s="54" t="s">
        <v>341</v>
      </c>
      <c r="D148" s="68" t="s">
        <v>111</v>
      </c>
      <c r="E148" s="68">
        <v>2</v>
      </c>
      <c r="F148" s="68" t="s">
        <v>87</v>
      </c>
      <c r="G148" s="72">
        <f>360*2</f>
        <v>720</v>
      </c>
      <c r="H148" s="68">
        <v>68</v>
      </c>
      <c r="I148" s="68" t="s">
        <v>111</v>
      </c>
      <c r="J148" s="94">
        <f t="shared" si="0"/>
        <v>0.591304347826087</v>
      </c>
      <c r="K148" s="68"/>
      <c r="L148" s="68"/>
      <c r="M148" s="68"/>
      <c r="N148" s="68"/>
    </row>
    <row r="149" spans="1:14" ht="18.75">
      <c r="A149" s="21"/>
      <c r="B149" s="21"/>
      <c r="C149" s="54" t="s">
        <v>342</v>
      </c>
      <c r="D149" s="68" t="s">
        <v>111</v>
      </c>
      <c r="E149" s="68">
        <v>1</v>
      </c>
      <c r="F149" s="68" t="s">
        <v>349</v>
      </c>
      <c r="G149" s="54">
        <v>60</v>
      </c>
      <c r="H149" s="68">
        <v>68</v>
      </c>
      <c r="I149" s="68" t="s">
        <v>111</v>
      </c>
      <c r="J149" s="94">
        <f t="shared" si="0"/>
        <v>0.04927536231884058</v>
      </c>
      <c r="K149" s="68"/>
      <c r="L149" s="68"/>
      <c r="M149" s="68"/>
      <c r="N149" s="68"/>
    </row>
    <row r="150" spans="1:14" ht="18.75">
      <c r="A150" s="21"/>
      <c r="B150" s="21"/>
      <c r="C150" s="74" t="s">
        <v>343</v>
      </c>
      <c r="D150" s="68" t="s">
        <v>220</v>
      </c>
      <c r="E150" s="68">
        <v>40</v>
      </c>
      <c r="F150" s="68" t="s">
        <v>131</v>
      </c>
      <c r="G150" s="54">
        <v>40</v>
      </c>
      <c r="H150" s="68">
        <v>68</v>
      </c>
      <c r="I150" s="68" t="s">
        <v>220</v>
      </c>
      <c r="J150" s="94">
        <f t="shared" si="0"/>
        <v>0.03285024154589372</v>
      </c>
      <c r="K150" s="68"/>
      <c r="L150" s="68"/>
      <c r="M150" s="68"/>
      <c r="N150" s="68"/>
    </row>
    <row r="151" spans="1:14" ht="18.75">
      <c r="A151" s="21"/>
      <c r="B151" s="21"/>
      <c r="C151" s="54" t="s">
        <v>344</v>
      </c>
      <c r="D151" s="68" t="s">
        <v>111</v>
      </c>
      <c r="E151" s="68">
        <v>30</v>
      </c>
      <c r="F151" s="68" t="s">
        <v>131</v>
      </c>
      <c r="G151" s="54">
        <v>30</v>
      </c>
      <c r="H151" s="68">
        <v>68</v>
      </c>
      <c r="I151" s="68" t="s">
        <v>111</v>
      </c>
      <c r="J151" s="94">
        <f t="shared" si="0"/>
        <v>0.02463768115942029</v>
      </c>
      <c r="K151" s="68"/>
      <c r="L151" s="68"/>
      <c r="M151" s="68"/>
      <c r="N151" s="68"/>
    </row>
    <row r="152" spans="1:14" ht="18.75">
      <c r="A152" s="21"/>
      <c r="B152" s="21"/>
      <c r="C152" s="54" t="s">
        <v>602</v>
      </c>
      <c r="D152" s="68" t="s">
        <v>335</v>
      </c>
      <c r="E152" s="68">
        <v>30</v>
      </c>
      <c r="F152" s="68" t="s">
        <v>131</v>
      </c>
      <c r="G152" s="54">
        <v>30</v>
      </c>
      <c r="H152" s="68">
        <v>68</v>
      </c>
      <c r="I152" s="68" t="s">
        <v>335</v>
      </c>
      <c r="J152" s="94">
        <f t="shared" si="0"/>
        <v>0.02463768115942029</v>
      </c>
      <c r="K152" s="68"/>
      <c r="L152" s="68"/>
      <c r="M152" s="68"/>
      <c r="N152" s="68"/>
    </row>
    <row r="153" spans="1:14" ht="18.75">
      <c r="A153" s="21"/>
      <c r="B153" s="21"/>
      <c r="C153" s="54" t="s">
        <v>551</v>
      </c>
      <c r="D153" s="68"/>
      <c r="E153" s="68"/>
      <c r="F153" s="68"/>
      <c r="G153" s="54"/>
      <c r="H153" s="68"/>
      <c r="I153" s="68"/>
      <c r="J153" s="54"/>
      <c r="K153" s="68"/>
      <c r="L153" s="68"/>
      <c r="M153" s="68"/>
      <c r="N153" s="68"/>
    </row>
    <row r="154" spans="1:14" ht="20.25">
      <c r="A154" s="54"/>
      <c r="B154" s="68"/>
      <c r="C154" s="54"/>
      <c r="D154" s="68"/>
      <c r="E154" s="68"/>
      <c r="F154" s="68"/>
      <c r="G154" s="54"/>
      <c r="H154" s="68"/>
      <c r="I154" s="68"/>
      <c r="J154" s="168">
        <f>SUM(J144:J153)</f>
        <v>0.9241545893719807</v>
      </c>
      <c r="K154" s="68"/>
      <c r="L154" s="68"/>
      <c r="M154" s="68"/>
      <c r="N154" s="68"/>
    </row>
    <row r="155" spans="1:14" s="91" customFormat="1" ht="18.75">
      <c r="A155" s="100"/>
      <c r="B155" s="144" t="s">
        <v>606</v>
      </c>
      <c r="C155" s="107"/>
      <c r="D155" s="56"/>
      <c r="E155" s="56"/>
      <c r="F155" s="56"/>
      <c r="G155" s="88"/>
      <c r="H155" s="82"/>
      <c r="I155" s="56"/>
      <c r="J155" s="57"/>
      <c r="K155" s="55"/>
      <c r="L155" s="55"/>
      <c r="M155" s="55"/>
      <c r="N155" s="55"/>
    </row>
    <row r="156" spans="1:14" s="91" customFormat="1" ht="18.75">
      <c r="A156" s="100"/>
      <c r="B156" s="100"/>
      <c r="C156" s="116" t="s">
        <v>513</v>
      </c>
      <c r="D156" s="56" t="s">
        <v>220</v>
      </c>
      <c r="E156" s="88">
        <v>10</v>
      </c>
      <c r="F156" s="56" t="s">
        <v>131</v>
      </c>
      <c r="G156" s="88">
        <v>10</v>
      </c>
      <c r="H156" s="56">
        <v>750</v>
      </c>
      <c r="I156" s="56" t="s">
        <v>111</v>
      </c>
      <c r="J156" s="94">
        <f>G156*H156/82800</f>
        <v>0.09057971014492754</v>
      </c>
      <c r="K156" s="56"/>
      <c r="L156" s="56"/>
      <c r="M156" s="56"/>
      <c r="N156" s="56"/>
    </row>
    <row r="157" spans="1:14" s="91" customFormat="1" ht="18.75">
      <c r="A157" s="100"/>
      <c r="B157" s="100"/>
      <c r="C157" s="116" t="s">
        <v>514</v>
      </c>
      <c r="D157" s="56"/>
      <c r="E157" s="88"/>
      <c r="F157" s="56"/>
      <c r="G157" s="88"/>
      <c r="H157" s="56"/>
      <c r="I157" s="56"/>
      <c r="J157" s="94"/>
      <c r="K157" s="56"/>
      <c r="L157" s="56"/>
      <c r="M157" s="56"/>
      <c r="N157" s="56"/>
    </row>
    <row r="158" spans="1:14" s="91" customFormat="1" ht="18.75">
      <c r="A158" s="100"/>
      <c r="B158" s="100"/>
      <c r="C158" s="116" t="s">
        <v>515</v>
      </c>
      <c r="D158" s="56" t="s">
        <v>220</v>
      </c>
      <c r="E158" s="88">
        <v>30</v>
      </c>
      <c r="F158" s="56" t="s">
        <v>131</v>
      </c>
      <c r="G158" s="88">
        <v>30</v>
      </c>
      <c r="H158" s="56">
        <v>1500</v>
      </c>
      <c r="I158" s="56" t="s">
        <v>111</v>
      </c>
      <c r="J158" s="94">
        <f>G158*H158/82800</f>
        <v>0.5434782608695652</v>
      </c>
      <c r="K158" s="56"/>
      <c r="L158" s="56"/>
      <c r="M158" s="56"/>
      <c r="N158" s="56"/>
    </row>
    <row r="159" spans="1:14" s="91" customFormat="1" ht="18.75">
      <c r="A159" s="100"/>
      <c r="B159" s="100"/>
      <c r="C159" s="116" t="s">
        <v>516</v>
      </c>
      <c r="D159" s="56"/>
      <c r="E159" s="88"/>
      <c r="F159" s="56"/>
      <c r="G159" s="88"/>
      <c r="H159" s="56"/>
      <c r="I159" s="56"/>
      <c r="J159" s="94"/>
      <c r="K159" s="56"/>
      <c r="L159" s="56"/>
      <c r="M159" s="56"/>
      <c r="N159" s="56"/>
    </row>
    <row r="160" spans="1:14" s="91" customFormat="1" ht="18.75">
      <c r="A160" s="100"/>
      <c r="B160" s="100"/>
      <c r="C160" s="108" t="s">
        <v>517</v>
      </c>
      <c r="D160" s="56" t="s">
        <v>220</v>
      </c>
      <c r="E160" s="88">
        <v>20</v>
      </c>
      <c r="F160" s="56" t="s">
        <v>131</v>
      </c>
      <c r="G160" s="88">
        <v>20</v>
      </c>
      <c r="H160" s="56">
        <v>1500</v>
      </c>
      <c r="I160" s="56" t="s">
        <v>111</v>
      </c>
      <c r="J160" s="94">
        <f>G160*H160/82800</f>
        <v>0.36231884057971014</v>
      </c>
      <c r="K160" s="56"/>
      <c r="L160" s="56"/>
      <c r="M160" s="56"/>
      <c r="N160" s="56"/>
    </row>
    <row r="161" spans="1:14" s="91" customFormat="1" ht="18.75">
      <c r="A161" s="100"/>
      <c r="B161" s="100"/>
      <c r="C161" s="116" t="s">
        <v>518</v>
      </c>
      <c r="D161" s="56"/>
      <c r="E161" s="88"/>
      <c r="F161" s="56"/>
      <c r="G161" s="88"/>
      <c r="H161" s="56"/>
      <c r="I161" s="56"/>
      <c r="J161" s="94"/>
      <c r="K161" s="56"/>
      <c r="L161" s="56"/>
      <c r="M161" s="56"/>
      <c r="N161" s="56"/>
    </row>
    <row r="162" spans="1:14" s="91" customFormat="1" ht="18.75">
      <c r="A162" s="100"/>
      <c r="B162" s="100"/>
      <c r="C162" s="108" t="s">
        <v>519</v>
      </c>
      <c r="D162" s="56" t="s">
        <v>220</v>
      </c>
      <c r="E162" s="88">
        <v>20</v>
      </c>
      <c r="F162" s="56" t="s">
        <v>131</v>
      </c>
      <c r="G162" s="88">
        <v>20</v>
      </c>
      <c r="H162" s="56">
        <v>1500</v>
      </c>
      <c r="I162" s="56" t="s">
        <v>111</v>
      </c>
      <c r="J162" s="94">
        <f>G162*H162/82800</f>
        <v>0.36231884057971014</v>
      </c>
      <c r="K162" s="56"/>
      <c r="L162" s="56"/>
      <c r="M162" s="56"/>
      <c r="N162" s="56"/>
    </row>
    <row r="163" spans="1:14" s="91" customFormat="1" ht="20.25">
      <c r="A163" s="100"/>
      <c r="B163" s="100"/>
      <c r="C163" s="116" t="s">
        <v>520</v>
      </c>
      <c r="D163" s="56"/>
      <c r="E163" s="88"/>
      <c r="F163" s="56"/>
      <c r="G163" s="88"/>
      <c r="H163" s="56"/>
      <c r="I163" s="56"/>
      <c r="J163" s="169">
        <f>SUM(J156:J162)</f>
        <v>1.358695652173913</v>
      </c>
      <c r="K163" s="56"/>
      <c r="L163" s="56"/>
      <c r="M163" s="56"/>
      <c r="N163" s="56"/>
    </row>
    <row r="164" spans="1:14" s="91" customFormat="1" ht="18.75">
      <c r="A164" s="100"/>
      <c r="B164" s="144" t="s">
        <v>607</v>
      </c>
      <c r="C164" s="107"/>
      <c r="D164" s="56"/>
      <c r="E164" s="56"/>
      <c r="F164" s="56"/>
      <c r="G164" s="88"/>
      <c r="H164" s="82"/>
      <c r="I164" s="56"/>
      <c r="J164" s="57"/>
      <c r="K164" s="55"/>
      <c r="L164" s="55"/>
      <c r="M164" s="55"/>
      <c r="N164" s="55"/>
    </row>
    <row r="165" spans="1:14" s="91" customFormat="1" ht="18.75">
      <c r="A165" s="100"/>
      <c r="B165" s="100"/>
      <c r="C165" s="116" t="s">
        <v>615</v>
      </c>
      <c r="D165" s="56" t="s">
        <v>111</v>
      </c>
      <c r="E165" s="88">
        <v>3</v>
      </c>
      <c r="F165" s="56" t="s">
        <v>87</v>
      </c>
      <c r="G165" s="88">
        <f>360*5</f>
        <v>1800</v>
      </c>
      <c r="H165" s="56">
        <v>5</v>
      </c>
      <c r="I165" s="56" t="s">
        <v>111</v>
      </c>
      <c r="J165" s="94">
        <f>G165*H165/82800</f>
        <v>0.10869565217391304</v>
      </c>
      <c r="K165" s="56"/>
      <c r="L165" s="56"/>
      <c r="M165" s="56"/>
      <c r="N165" s="56"/>
    </row>
    <row r="166" spans="1:14" s="91" customFormat="1" ht="18.75">
      <c r="A166" s="100"/>
      <c r="B166" s="100"/>
      <c r="C166" s="116" t="s">
        <v>608</v>
      </c>
      <c r="D166" s="56" t="s">
        <v>111</v>
      </c>
      <c r="E166" s="88">
        <v>2</v>
      </c>
      <c r="F166" s="56" t="s">
        <v>87</v>
      </c>
      <c r="G166" s="88">
        <f>360*2</f>
        <v>720</v>
      </c>
      <c r="H166" s="56">
        <v>5</v>
      </c>
      <c r="I166" s="56" t="s">
        <v>111</v>
      </c>
      <c r="J166" s="94">
        <f>G166*H166/82800</f>
        <v>0.043478260869565216</v>
      </c>
      <c r="K166" s="56"/>
      <c r="L166" s="56"/>
      <c r="M166" s="56"/>
      <c r="N166" s="56"/>
    </row>
    <row r="167" spans="1:14" s="91" customFormat="1" ht="18.75">
      <c r="A167" s="100"/>
      <c r="B167" s="100"/>
      <c r="C167" s="116" t="s">
        <v>609</v>
      </c>
      <c r="D167" s="56" t="s">
        <v>111</v>
      </c>
      <c r="E167" s="88">
        <v>5</v>
      </c>
      <c r="F167" s="56" t="s">
        <v>87</v>
      </c>
      <c r="G167" s="88">
        <f>360*5</f>
        <v>1800</v>
      </c>
      <c r="H167" s="56">
        <v>3</v>
      </c>
      <c r="I167" s="56" t="s">
        <v>111</v>
      </c>
      <c r="J167" s="94">
        <f>G167*H167/82800</f>
        <v>0.06521739130434782</v>
      </c>
      <c r="K167" s="56"/>
      <c r="L167" s="56"/>
      <c r="M167" s="56"/>
      <c r="N167" s="56"/>
    </row>
    <row r="168" spans="1:14" s="91" customFormat="1" ht="18.75">
      <c r="A168" s="100"/>
      <c r="B168" s="100"/>
      <c r="C168" s="116" t="s">
        <v>610</v>
      </c>
      <c r="D168" s="56" t="s">
        <v>111</v>
      </c>
      <c r="E168" s="172">
        <v>2</v>
      </c>
      <c r="F168" s="173" t="s">
        <v>87</v>
      </c>
      <c r="G168" s="172">
        <f>360*2</f>
        <v>720</v>
      </c>
      <c r="H168" s="173">
        <v>120</v>
      </c>
      <c r="I168" s="173" t="s">
        <v>111</v>
      </c>
      <c r="J168" s="147">
        <f>G168*H168/82800</f>
        <v>1.0434782608695652</v>
      </c>
      <c r="K168" s="56"/>
      <c r="L168" s="56"/>
      <c r="M168" s="56"/>
      <c r="N168" s="56"/>
    </row>
    <row r="169" spans="1:14" s="91" customFormat="1" ht="18.75">
      <c r="A169" s="100"/>
      <c r="B169" s="100"/>
      <c r="C169" s="108" t="s">
        <v>611</v>
      </c>
      <c r="D169" s="170"/>
      <c r="E169" s="100"/>
      <c r="F169" s="100"/>
      <c r="G169" s="100"/>
      <c r="H169" s="100"/>
      <c r="I169" s="100"/>
      <c r="J169" s="100"/>
      <c r="K169" s="171"/>
      <c r="L169" s="56"/>
      <c r="M169" s="56"/>
      <c r="N169" s="56"/>
    </row>
    <row r="170" spans="1:14" s="91" customFormat="1" ht="18.75">
      <c r="A170" s="100"/>
      <c r="B170" s="100"/>
      <c r="C170" s="116" t="s">
        <v>612</v>
      </c>
      <c r="D170" s="56" t="s">
        <v>111</v>
      </c>
      <c r="E170" s="172">
        <v>2</v>
      </c>
      <c r="F170" s="173" t="s">
        <v>87</v>
      </c>
      <c r="G170" s="172">
        <f>360*2</f>
        <v>720</v>
      </c>
      <c r="H170" s="173">
        <v>30</v>
      </c>
      <c r="I170" s="173" t="s">
        <v>111</v>
      </c>
      <c r="J170" s="147">
        <f>G170*H170/82800</f>
        <v>0.2608695652173913</v>
      </c>
      <c r="K170" s="56"/>
      <c r="L170" s="56"/>
      <c r="M170" s="56"/>
      <c r="N170" s="56"/>
    </row>
    <row r="171" spans="1:14" s="91" customFormat="1" ht="18.75">
      <c r="A171" s="100"/>
      <c r="B171" s="100"/>
      <c r="C171" s="108" t="s">
        <v>613</v>
      </c>
      <c r="D171" s="56" t="s">
        <v>220</v>
      </c>
      <c r="E171" s="88">
        <v>1</v>
      </c>
      <c r="F171" s="56" t="s">
        <v>87</v>
      </c>
      <c r="G171" s="88">
        <v>360</v>
      </c>
      <c r="H171" s="56">
        <v>5</v>
      </c>
      <c r="I171" s="56" t="s">
        <v>111</v>
      </c>
      <c r="J171" s="94">
        <f>G171*H171/82800</f>
        <v>0.021739130434782608</v>
      </c>
      <c r="K171" s="56"/>
      <c r="L171" s="56"/>
      <c r="M171" s="56"/>
      <c r="N171" s="56"/>
    </row>
    <row r="172" spans="1:14" s="91" customFormat="1" ht="20.25">
      <c r="A172" s="645"/>
      <c r="B172" s="645"/>
      <c r="C172" s="646" t="s">
        <v>614</v>
      </c>
      <c r="D172" s="173"/>
      <c r="E172" s="172"/>
      <c r="F172" s="173"/>
      <c r="G172" s="172"/>
      <c r="H172" s="173"/>
      <c r="I172" s="173"/>
      <c r="J172" s="169">
        <f>SUM(J165:J171)</f>
        <v>1.5434782608695654</v>
      </c>
      <c r="K172" s="173"/>
      <c r="L172" s="173"/>
      <c r="M172" s="173"/>
      <c r="N172" s="173"/>
    </row>
    <row r="173" spans="1:14" ht="27.75" customHeight="1">
      <c r="A173" s="648"/>
      <c r="B173" s="648"/>
      <c r="C173" s="651" t="s">
        <v>221</v>
      </c>
      <c r="D173" s="649"/>
      <c r="E173" s="649"/>
      <c r="F173" s="649"/>
      <c r="G173" s="650">
        <f>SUM(G7:G172)</f>
        <v>24900</v>
      </c>
      <c r="H173" s="648"/>
      <c r="I173" s="648"/>
      <c r="J173" s="647">
        <f>(J30+J56+J80+J111+J142+J154+J172)</f>
        <v>15.857971014492751</v>
      </c>
      <c r="K173" s="648"/>
      <c r="L173" s="648"/>
      <c r="M173" s="648"/>
      <c r="N173" s="648"/>
    </row>
  </sheetData>
  <sheetProtection/>
  <mergeCells count="13">
    <mergeCell ref="H3:I4"/>
    <mergeCell ref="J3:J5"/>
    <mergeCell ref="K3:M3"/>
    <mergeCell ref="N3:N5"/>
    <mergeCell ref="K4:K5"/>
    <mergeCell ref="L4:L5"/>
    <mergeCell ref="M4:M5"/>
    <mergeCell ref="A3:A5"/>
    <mergeCell ref="B3:B5"/>
    <mergeCell ref="C3:C5"/>
    <mergeCell ref="D3:D5"/>
    <mergeCell ref="E3:F4"/>
    <mergeCell ref="G3:G5"/>
  </mergeCells>
  <printOptions/>
  <pageMargins left="0.7" right="0.7" top="0.75" bottom="0.75" header="0.3" footer="0.3"/>
  <pageSetup horizontalDpi="600" verticalDpi="600" orientation="landscape" paperSize="9" r:id="rId2"/>
  <ignoredErrors>
    <ignoredError sqref="G166:G167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O1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6" max="6" width="12.7109375" style="0" customWidth="1"/>
  </cols>
  <sheetData>
    <row r="3" spans="2:10" ht="14.25">
      <c r="B3" s="555" t="s">
        <v>989</v>
      </c>
      <c r="C3" s="555"/>
      <c r="D3" s="555"/>
      <c r="E3" s="555"/>
      <c r="F3" s="555"/>
      <c r="G3" s="556" t="s">
        <v>1001</v>
      </c>
      <c r="H3" s="556" t="s">
        <v>70</v>
      </c>
      <c r="I3" s="555" t="s">
        <v>990</v>
      </c>
      <c r="J3" s="447"/>
    </row>
    <row r="4" spans="2:10" ht="57.75" customHeight="1">
      <c r="B4" s="555"/>
      <c r="C4" s="555"/>
      <c r="D4" s="555"/>
      <c r="E4" s="555"/>
      <c r="F4" s="555"/>
      <c r="G4" s="556"/>
      <c r="H4" s="556"/>
      <c r="I4" s="555"/>
      <c r="J4" s="447"/>
    </row>
    <row r="5" spans="2:10" ht="21">
      <c r="B5" s="557">
        <v>1</v>
      </c>
      <c r="C5" s="558" t="s">
        <v>992</v>
      </c>
      <c r="D5" s="558"/>
      <c r="E5" s="558"/>
      <c r="F5" s="558"/>
      <c r="G5" s="559">
        <v>53785</v>
      </c>
      <c r="H5" s="560">
        <v>19.47</v>
      </c>
      <c r="I5" s="557" t="s">
        <v>289</v>
      </c>
      <c r="J5" s="447"/>
    </row>
    <row r="6" spans="2:10" ht="21">
      <c r="B6" s="557">
        <v>2</v>
      </c>
      <c r="C6" s="558" t="s">
        <v>993</v>
      </c>
      <c r="D6" s="558"/>
      <c r="E6" s="558"/>
      <c r="F6" s="558"/>
      <c r="G6" s="559">
        <v>150660</v>
      </c>
      <c r="H6" s="560">
        <v>5</v>
      </c>
      <c r="I6" s="557" t="s">
        <v>289</v>
      </c>
      <c r="J6" s="447"/>
    </row>
    <row r="7" spans="2:10" ht="21">
      <c r="B7" s="557">
        <v>3</v>
      </c>
      <c r="C7" s="558" t="s">
        <v>994</v>
      </c>
      <c r="D7" s="558"/>
      <c r="E7" s="558"/>
      <c r="F7" s="558"/>
      <c r="G7" s="559">
        <v>213850</v>
      </c>
      <c r="H7" s="560">
        <v>22.81</v>
      </c>
      <c r="I7" s="557" t="s">
        <v>289</v>
      </c>
      <c r="J7" s="447"/>
    </row>
    <row r="8" spans="2:10" ht="21">
      <c r="B8" s="557">
        <v>4</v>
      </c>
      <c r="C8" s="558" t="s">
        <v>995</v>
      </c>
      <c r="D8" s="558"/>
      <c r="E8" s="558"/>
      <c r="F8" s="558"/>
      <c r="G8" s="559">
        <v>131760</v>
      </c>
      <c r="H8" s="560">
        <v>4.4</v>
      </c>
      <c r="I8" s="557" t="s">
        <v>289</v>
      </c>
      <c r="J8" s="447"/>
    </row>
    <row r="9" spans="2:10" ht="21">
      <c r="B9" s="557">
        <v>5</v>
      </c>
      <c r="C9" s="558" t="s">
        <v>996</v>
      </c>
      <c r="D9" s="558"/>
      <c r="E9" s="558"/>
      <c r="F9" s="558"/>
      <c r="G9" s="559">
        <v>118905</v>
      </c>
      <c r="H9" s="560">
        <v>7.67</v>
      </c>
      <c r="I9" s="557" t="s">
        <v>289</v>
      </c>
      <c r="J9" s="447"/>
    </row>
    <row r="10" spans="2:15" ht="21">
      <c r="B10" s="557">
        <v>6</v>
      </c>
      <c r="C10" s="558" t="s">
        <v>997</v>
      </c>
      <c r="D10" s="558"/>
      <c r="E10" s="558"/>
      <c r="F10" s="558"/>
      <c r="G10" s="559">
        <v>25900</v>
      </c>
      <c r="H10" s="560">
        <v>15.85</v>
      </c>
      <c r="I10" s="557" t="s">
        <v>289</v>
      </c>
      <c r="J10" s="447"/>
      <c r="N10">
        <v>98565</v>
      </c>
      <c r="O10">
        <v>3.6</v>
      </c>
    </row>
    <row r="11" spans="2:15" ht="21">
      <c r="B11" s="561"/>
      <c r="C11" s="562"/>
      <c r="D11" s="563"/>
      <c r="E11" s="563"/>
      <c r="F11" s="564"/>
      <c r="G11" s="561"/>
      <c r="H11" s="561"/>
      <c r="I11" s="557"/>
      <c r="J11" s="447"/>
      <c r="N11">
        <v>20340</v>
      </c>
      <c r="O11">
        <v>4.07</v>
      </c>
    </row>
    <row r="12" spans="2:15" ht="23.25">
      <c r="B12" s="561"/>
      <c r="C12" s="565" t="s">
        <v>991</v>
      </c>
      <c r="D12" s="565"/>
      <c r="E12" s="565"/>
      <c r="F12" s="565"/>
      <c r="G12" s="653">
        <f>SUM(G5:G11)</f>
        <v>694860</v>
      </c>
      <c r="H12" s="566">
        <f>SUM(H5:H11)</f>
        <v>75.2</v>
      </c>
      <c r="I12" s="426" t="s">
        <v>289</v>
      </c>
      <c r="J12" s="652"/>
      <c r="N12">
        <f>SUM(N10:N11)</f>
        <v>118905</v>
      </c>
      <c r="O12">
        <f>SUM(O10:O11)</f>
        <v>7.67</v>
      </c>
    </row>
  </sheetData>
  <sheetProtection/>
  <mergeCells count="12">
    <mergeCell ref="C7:F7"/>
    <mergeCell ref="C8:F8"/>
    <mergeCell ref="C9:F9"/>
    <mergeCell ref="C10:F10"/>
    <mergeCell ref="C11:F11"/>
    <mergeCell ref="C12:F12"/>
    <mergeCell ref="B3:F4"/>
    <mergeCell ref="G3:G4"/>
    <mergeCell ref="H3:H4"/>
    <mergeCell ref="I3:I4"/>
    <mergeCell ref="C5:F5"/>
    <mergeCell ref="C6:F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120" zoomScaleNormal="120" zoomScalePageLayoutView="0" workbookViewId="0" topLeftCell="A1">
      <selection activeCell="C4" sqref="C4"/>
    </sheetView>
  </sheetViews>
  <sheetFormatPr defaultColWidth="9.140625" defaultRowHeight="15"/>
  <cols>
    <col min="1" max="1" width="27.140625" style="0" customWidth="1"/>
    <col min="2" max="2" width="29.8515625" style="0" customWidth="1"/>
    <col min="3" max="3" width="21.8515625" style="0" customWidth="1"/>
    <col min="4" max="4" width="17.421875" style="0" customWidth="1"/>
    <col min="5" max="8" width="6.00390625" style="0" customWidth="1"/>
    <col min="9" max="9" width="12.28125" style="0" customWidth="1"/>
    <col min="10" max="13" width="6.00390625" style="0" customWidth="1"/>
  </cols>
  <sheetData>
    <row r="1" spans="1:14" ht="39">
      <c r="A1" s="497" t="s">
        <v>3</v>
      </c>
      <c r="B1" s="497" t="s">
        <v>83</v>
      </c>
      <c r="C1" s="497" t="s">
        <v>4</v>
      </c>
      <c r="D1" s="497" t="s">
        <v>5</v>
      </c>
      <c r="E1" s="499" t="s">
        <v>6</v>
      </c>
      <c r="F1" s="500"/>
      <c r="G1" s="500"/>
      <c r="H1" s="501"/>
      <c r="I1" s="22" t="s">
        <v>7</v>
      </c>
      <c r="J1" s="499" t="s">
        <v>8</v>
      </c>
      <c r="K1" s="500"/>
      <c r="L1" s="500"/>
      <c r="M1" s="500"/>
      <c r="N1" s="501"/>
    </row>
    <row r="2" spans="1:14" ht="19.5" customHeight="1">
      <c r="A2" s="498"/>
      <c r="B2" s="498"/>
      <c r="C2" s="498"/>
      <c r="D2" s="498"/>
      <c r="E2" s="14">
        <v>1</v>
      </c>
      <c r="F2" s="14">
        <v>2</v>
      </c>
      <c r="G2" s="14">
        <v>3</v>
      </c>
      <c r="H2" s="14">
        <v>4</v>
      </c>
      <c r="I2" s="3"/>
      <c r="J2" s="14">
        <v>1</v>
      </c>
      <c r="K2" s="14">
        <v>2</v>
      </c>
      <c r="L2" s="14">
        <v>3</v>
      </c>
      <c r="M2" s="14">
        <v>4</v>
      </c>
      <c r="N2" s="14" t="s">
        <v>9</v>
      </c>
    </row>
    <row r="3" spans="1:14" ht="58.5">
      <c r="A3" s="5" t="s">
        <v>10</v>
      </c>
      <c r="B3" s="5"/>
      <c r="C3" s="5" t="s">
        <v>25</v>
      </c>
      <c r="D3" s="5" t="s">
        <v>16</v>
      </c>
      <c r="E3" s="15" t="s">
        <v>13</v>
      </c>
      <c r="F3" s="15" t="s">
        <v>13</v>
      </c>
      <c r="G3" s="15" t="s">
        <v>13</v>
      </c>
      <c r="H3" s="15" t="s">
        <v>13</v>
      </c>
      <c r="I3" s="17" t="s">
        <v>14</v>
      </c>
      <c r="J3" s="15"/>
      <c r="K3" s="15"/>
      <c r="L3" s="15"/>
      <c r="M3" s="15"/>
      <c r="N3" s="4"/>
    </row>
    <row r="4" spans="1:14" ht="64.5" customHeight="1">
      <c r="A4" s="11" t="s">
        <v>26</v>
      </c>
      <c r="B4" s="11"/>
      <c r="C4" s="5"/>
      <c r="D4" s="5" t="s">
        <v>17</v>
      </c>
      <c r="E4" s="15" t="s">
        <v>13</v>
      </c>
      <c r="F4" s="15" t="s">
        <v>13</v>
      </c>
      <c r="G4" s="15" t="s">
        <v>13</v>
      </c>
      <c r="H4" s="15" t="s">
        <v>13</v>
      </c>
      <c r="I4" s="17" t="s">
        <v>14</v>
      </c>
      <c r="J4" s="5"/>
      <c r="K4" s="5"/>
      <c r="L4" s="5"/>
      <c r="M4" s="5"/>
      <c r="N4" s="5"/>
    </row>
    <row r="5" spans="1:14" ht="70.5" customHeight="1">
      <c r="A5" s="5"/>
      <c r="B5" s="5"/>
      <c r="C5" s="5"/>
      <c r="D5" s="5" t="s">
        <v>18</v>
      </c>
      <c r="E5" s="15" t="s">
        <v>13</v>
      </c>
      <c r="F5" s="15" t="s">
        <v>13</v>
      </c>
      <c r="G5" s="15" t="s">
        <v>13</v>
      </c>
      <c r="H5" s="15" t="s">
        <v>13</v>
      </c>
      <c r="I5" s="17" t="s">
        <v>14</v>
      </c>
      <c r="J5" s="5"/>
      <c r="K5" s="5"/>
      <c r="L5" s="5"/>
      <c r="M5" s="5"/>
      <c r="N5" s="5"/>
    </row>
    <row r="6" spans="1:14" ht="377.25" customHeight="1">
      <c r="A6" s="5"/>
      <c r="B6" s="5"/>
      <c r="C6" s="5"/>
      <c r="D6" s="5"/>
      <c r="E6" s="15"/>
      <c r="F6" s="15"/>
      <c r="G6" s="15"/>
      <c r="H6" s="15"/>
      <c r="I6" s="5"/>
      <c r="J6" s="5"/>
      <c r="K6" s="5"/>
      <c r="L6" s="5"/>
      <c r="M6" s="5"/>
      <c r="N6" s="5"/>
    </row>
    <row r="7" spans="1:14" ht="19.5">
      <c r="A7" s="5"/>
      <c r="B7" s="5"/>
      <c r="C7" s="5"/>
      <c r="D7" s="5"/>
      <c r="E7" s="15"/>
      <c r="F7" s="15"/>
      <c r="G7" s="15"/>
      <c r="H7" s="15"/>
      <c r="I7" s="5"/>
      <c r="J7" s="5"/>
      <c r="K7" s="5"/>
      <c r="L7" s="5"/>
      <c r="M7" s="5"/>
      <c r="N7" s="5"/>
    </row>
    <row r="8" spans="1:14" ht="19.5">
      <c r="A8" s="11"/>
      <c r="B8" s="11"/>
      <c r="C8" s="6"/>
      <c r="D8" s="11"/>
      <c r="E8" s="15"/>
      <c r="F8" s="15"/>
      <c r="G8" s="15"/>
      <c r="H8" s="15"/>
      <c r="I8" s="6"/>
      <c r="J8" s="6"/>
      <c r="K8" s="6"/>
      <c r="L8" s="6"/>
      <c r="M8" s="6"/>
      <c r="N8" s="6"/>
    </row>
    <row r="9" spans="1:14" ht="19.5">
      <c r="A9" s="7"/>
      <c r="B9" s="7"/>
      <c r="C9" s="7"/>
      <c r="D9" s="7"/>
      <c r="E9" s="7"/>
      <c r="F9" s="7"/>
      <c r="G9" s="7"/>
      <c r="H9" s="8"/>
      <c r="I9" s="9"/>
      <c r="J9" s="9"/>
      <c r="K9" s="9"/>
      <c r="L9" s="9"/>
      <c r="M9" s="9"/>
      <c r="N9" s="9"/>
    </row>
    <row r="10" spans="1:14" ht="19.5">
      <c r="A10" s="5"/>
      <c r="B10" s="5"/>
      <c r="C10" s="5"/>
      <c r="D10" s="5"/>
      <c r="E10" s="15"/>
      <c r="F10" s="15"/>
      <c r="G10" s="15"/>
      <c r="H10" s="15"/>
      <c r="I10" s="5"/>
      <c r="J10" s="5"/>
      <c r="K10" s="5"/>
      <c r="L10" s="5"/>
      <c r="M10" s="5"/>
      <c r="N10" s="5"/>
    </row>
    <row r="11" spans="1:14" ht="19.5">
      <c r="A11" s="11"/>
      <c r="B11" s="11"/>
      <c r="C11" s="6"/>
      <c r="D11" s="11"/>
      <c r="E11" s="15"/>
      <c r="F11" s="15"/>
      <c r="G11" s="15"/>
      <c r="H11" s="15"/>
      <c r="I11" s="6"/>
      <c r="J11" s="6"/>
      <c r="K11" s="6"/>
      <c r="L11" s="6"/>
      <c r="M11" s="6"/>
      <c r="N11" s="6"/>
    </row>
    <row r="12" spans="1:14" ht="19.5">
      <c r="A12" s="7"/>
      <c r="B12" s="7"/>
      <c r="C12" s="7"/>
      <c r="D12" s="7"/>
      <c r="E12" s="7"/>
      <c r="F12" s="7"/>
      <c r="G12" s="7"/>
      <c r="H12" s="8"/>
      <c r="I12" s="9"/>
      <c r="J12" s="9"/>
      <c r="K12" s="9"/>
      <c r="L12" s="9"/>
      <c r="M12" s="9"/>
      <c r="N12" s="9"/>
    </row>
  </sheetData>
  <sheetProtection/>
  <mergeCells count="6">
    <mergeCell ref="A1:A2"/>
    <mergeCell ref="C1:C2"/>
    <mergeCell ref="D1:D2"/>
    <mergeCell ref="E1:H1"/>
    <mergeCell ref="J1:N1"/>
    <mergeCell ref="B1:B2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zoomScalePageLayoutView="0" workbookViewId="0" topLeftCell="A1">
      <selection activeCell="N4" sqref="N4"/>
    </sheetView>
  </sheetViews>
  <sheetFormatPr defaultColWidth="9.140625" defaultRowHeight="15"/>
  <cols>
    <col min="1" max="1" width="19.28125" style="0" customWidth="1"/>
    <col min="2" max="2" width="22.140625" style="0" customWidth="1"/>
    <col min="3" max="3" width="25.57421875" style="0" customWidth="1"/>
    <col min="4" max="7" width="4.28125" style="0" customWidth="1"/>
    <col min="8" max="8" width="12.28125" style="0" customWidth="1"/>
    <col min="9" max="13" width="5.28125" style="0" customWidth="1"/>
  </cols>
  <sheetData>
    <row r="1" spans="1:13" ht="19.5">
      <c r="A1" s="1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>
      <c r="A2" s="495" t="s">
        <v>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19.5">
      <c r="A3" s="496" t="s">
        <v>47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s="24" customFormat="1" ht="64.5" customHeight="1">
      <c r="A4" s="505" t="s">
        <v>3</v>
      </c>
      <c r="B4" s="505" t="s">
        <v>4</v>
      </c>
      <c r="C4" s="505" t="s">
        <v>5</v>
      </c>
      <c r="D4" s="507" t="s">
        <v>6</v>
      </c>
      <c r="E4" s="508"/>
      <c r="F4" s="508"/>
      <c r="G4" s="509"/>
      <c r="H4" s="23" t="s">
        <v>7</v>
      </c>
      <c r="I4" s="507" t="s">
        <v>8</v>
      </c>
      <c r="J4" s="508"/>
      <c r="K4" s="508"/>
      <c r="L4" s="508"/>
      <c r="M4" s="509"/>
    </row>
    <row r="5" spans="1:13" s="24" customFormat="1" ht="32.25" customHeight="1">
      <c r="A5" s="506"/>
      <c r="B5" s="506"/>
      <c r="C5" s="506"/>
      <c r="D5" s="25">
        <v>1</v>
      </c>
      <c r="E5" s="25">
        <v>2</v>
      </c>
      <c r="F5" s="25">
        <v>3</v>
      </c>
      <c r="G5" s="25">
        <v>4</v>
      </c>
      <c r="H5" s="26"/>
      <c r="I5" s="25">
        <v>1</v>
      </c>
      <c r="J5" s="25">
        <v>2</v>
      </c>
      <c r="K5" s="25">
        <v>3</v>
      </c>
      <c r="L5" s="25">
        <v>4</v>
      </c>
      <c r="M5" s="25" t="s">
        <v>9</v>
      </c>
    </row>
    <row r="6" spans="1:13" ht="156">
      <c r="A6" s="11" t="s">
        <v>26</v>
      </c>
      <c r="B6" s="5" t="s">
        <v>27</v>
      </c>
      <c r="C6" s="5" t="s">
        <v>49</v>
      </c>
      <c r="D6" s="17" t="s">
        <v>13</v>
      </c>
      <c r="E6" s="17" t="s">
        <v>13</v>
      </c>
      <c r="F6" s="17" t="s">
        <v>13</v>
      </c>
      <c r="G6" s="17" t="s">
        <v>13</v>
      </c>
      <c r="H6" s="17" t="s">
        <v>14</v>
      </c>
      <c r="I6" s="15"/>
      <c r="J6" s="15"/>
      <c r="K6" s="15"/>
      <c r="L6" s="15"/>
      <c r="M6" s="4"/>
    </row>
    <row r="7" spans="1:13" ht="253.5">
      <c r="A7" s="5"/>
      <c r="B7" s="5"/>
      <c r="C7" s="5" t="s">
        <v>38</v>
      </c>
      <c r="D7" s="15"/>
      <c r="E7" s="15"/>
      <c r="F7" s="15"/>
      <c r="G7" s="15"/>
      <c r="H7" s="5"/>
      <c r="I7" s="5"/>
      <c r="J7" s="5"/>
      <c r="K7" s="5"/>
      <c r="L7" s="5"/>
      <c r="M7" s="5"/>
    </row>
    <row r="8" spans="1:13" ht="175.5">
      <c r="A8" s="5"/>
      <c r="B8" s="5"/>
      <c r="C8" s="5" t="s">
        <v>40</v>
      </c>
      <c r="D8" s="15"/>
      <c r="E8" s="15"/>
      <c r="F8" s="15"/>
      <c r="G8" s="15"/>
      <c r="H8" s="5"/>
      <c r="I8" s="5"/>
      <c r="J8" s="5"/>
      <c r="K8" s="5"/>
      <c r="L8" s="5"/>
      <c r="M8" s="5"/>
    </row>
    <row r="9" spans="1:13" ht="175.5">
      <c r="A9" s="5"/>
      <c r="B9" s="5"/>
      <c r="C9" s="5" t="s">
        <v>41</v>
      </c>
      <c r="D9" s="15"/>
      <c r="E9" s="15"/>
      <c r="F9" s="15"/>
      <c r="G9" s="15"/>
      <c r="H9" s="5"/>
      <c r="I9" s="5"/>
      <c r="J9" s="5"/>
      <c r="K9" s="5"/>
      <c r="L9" s="5"/>
      <c r="M9" s="5"/>
    </row>
    <row r="10" spans="1:13" ht="117">
      <c r="A10" s="5"/>
      <c r="B10" s="5"/>
      <c r="C10" s="5" t="s">
        <v>43</v>
      </c>
      <c r="D10" s="15"/>
      <c r="E10" s="15"/>
      <c r="F10" s="15"/>
      <c r="G10" s="15"/>
      <c r="H10" s="5"/>
      <c r="I10" s="5"/>
      <c r="J10" s="5"/>
      <c r="K10" s="5"/>
      <c r="L10" s="5"/>
      <c r="M10" s="5"/>
    </row>
    <row r="11" spans="1:13" ht="97.5">
      <c r="A11" s="5"/>
      <c r="B11" s="5"/>
      <c r="C11" s="5" t="s">
        <v>44</v>
      </c>
      <c r="D11" s="15"/>
      <c r="E11" s="15"/>
      <c r="F11" s="15"/>
      <c r="G11" s="15"/>
      <c r="H11" s="5"/>
      <c r="I11" s="5"/>
      <c r="J11" s="5"/>
      <c r="K11" s="5"/>
      <c r="L11" s="5"/>
      <c r="M11" s="5"/>
    </row>
    <row r="12" spans="1:13" ht="136.5">
      <c r="A12" s="5"/>
      <c r="B12" s="5"/>
      <c r="C12" s="5" t="s">
        <v>45</v>
      </c>
      <c r="D12" s="15"/>
      <c r="E12" s="15"/>
      <c r="F12" s="15"/>
      <c r="G12" s="15"/>
      <c r="H12" s="5"/>
      <c r="I12" s="5"/>
      <c r="J12" s="5"/>
      <c r="K12" s="5"/>
      <c r="L12" s="5"/>
      <c r="M12" s="5"/>
    </row>
    <row r="13" spans="1:13" ht="117">
      <c r="A13" s="5"/>
      <c r="B13" s="5"/>
      <c r="C13" s="5" t="s">
        <v>42</v>
      </c>
      <c r="D13" s="15"/>
      <c r="E13" s="15"/>
      <c r="F13" s="15"/>
      <c r="G13" s="15"/>
      <c r="H13" s="5"/>
      <c r="I13" s="5"/>
      <c r="J13" s="5"/>
      <c r="K13" s="5"/>
      <c r="L13" s="5"/>
      <c r="M13" s="5"/>
    </row>
    <row r="14" spans="1:13" ht="136.5">
      <c r="A14" s="5"/>
      <c r="B14" s="5"/>
      <c r="C14" s="5" t="s">
        <v>46</v>
      </c>
      <c r="D14" s="15"/>
      <c r="E14" s="15"/>
      <c r="F14" s="15"/>
      <c r="G14" s="15"/>
      <c r="H14" s="5"/>
      <c r="I14" s="5"/>
      <c r="J14" s="5"/>
      <c r="K14" s="5"/>
      <c r="L14" s="5"/>
      <c r="M14" s="5"/>
    </row>
    <row r="15" spans="1:13" ht="78">
      <c r="A15" s="5"/>
      <c r="B15" s="5"/>
      <c r="C15" s="5" t="s">
        <v>39</v>
      </c>
      <c r="D15" s="15"/>
      <c r="E15" s="15"/>
      <c r="F15" s="15"/>
      <c r="G15" s="15"/>
      <c r="H15" s="5"/>
      <c r="I15" s="5"/>
      <c r="J15" s="5"/>
      <c r="K15" s="5"/>
      <c r="L15" s="5"/>
      <c r="M15" s="5"/>
    </row>
    <row r="16" spans="1:13" ht="39">
      <c r="A16" s="11"/>
      <c r="B16" s="6"/>
      <c r="C16" s="11" t="s">
        <v>48</v>
      </c>
      <c r="D16" s="15"/>
      <c r="E16" s="15"/>
      <c r="F16" s="15"/>
      <c r="G16" s="15"/>
      <c r="H16" s="6"/>
      <c r="I16" s="6"/>
      <c r="J16" s="6"/>
      <c r="K16" s="6"/>
      <c r="L16" s="6"/>
      <c r="M16" s="6"/>
    </row>
    <row r="17" spans="1:13" ht="19.5">
      <c r="A17" s="7"/>
      <c r="B17" s="7"/>
      <c r="C17" s="7"/>
      <c r="D17" s="7"/>
      <c r="E17" s="7"/>
      <c r="F17" s="7"/>
      <c r="G17" s="8"/>
      <c r="H17" s="9" t="s">
        <v>9</v>
      </c>
      <c r="I17" s="9"/>
      <c r="J17" s="9"/>
      <c r="K17" s="9"/>
      <c r="L17" s="9"/>
      <c r="M17" s="9"/>
    </row>
    <row r="18" spans="1:13" ht="16.5">
      <c r="A18" s="503" t="s">
        <v>20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</row>
    <row r="19" spans="1:13" ht="39.75" customHeight="1">
      <c r="A19" s="504" t="s">
        <v>21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</row>
    <row r="20" spans="1:13" ht="15.75">
      <c r="A20" s="502" t="s">
        <v>22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</row>
    <row r="21" ht="15.75">
      <c r="A21" s="1"/>
    </row>
    <row r="22" ht="15.75">
      <c r="A22" s="1"/>
    </row>
  </sheetData>
  <sheetProtection/>
  <mergeCells count="10">
    <mergeCell ref="A18:M18"/>
    <mergeCell ref="A19:M19"/>
    <mergeCell ref="A20:M20"/>
    <mergeCell ref="A2:M2"/>
    <mergeCell ref="A3:M3"/>
    <mergeCell ref="A4:A5"/>
    <mergeCell ref="B4:B5"/>
    <mergeCell ref="C4:C5"/>
    <mergeCell ref="D4:G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zoomScalePageLayoutView="0" workbookViewId="0" topLeftCell="A1">
      <selection activeCell="B59" sqref="B59"/>
    </sheetView>
  </sheetViews>
  <sheetFormatPr defaultColWidth="9.140625" defaultRowHeight="15"/>
  <cols>
    <col min="1" max="1" width="24.8515625" style="0" customWidth="1"/>
    <col min="2" max="2" width="11.00390625" style="0" bestFit="1" customWidth="1"/>
    <col min="3" max="3" width="8.421875" style="0" bestFit="1" customWidth="1"/>
    <col min="4" max="4" width="15.7109375" style="0" customWidth="1"/>
    <col min="5" max="5" width="12.57421875" style="0" customWidth="1"/>
    <col min="6" max="6" width="21.140625" style="0" customWidth="1"/>
    <col min="7" max="8" width="15.7109375" style="0" customWidth="1"/>
    <col min="9" max="9" width="33.8515625" style="0" customWidth="1"/>
  </cols>
  <sheetData>
    <row r="1" spans="1:8" ht="30" customHeight="1">
      <c r="A1" s="12" t="s">
        <v>28</v>
      </c>
      <c r="B1" s="13"/>
      <c r="C1" s="13"/>
      <c r="D1" s="13"/>
      <c r="E1" s="13"/>
      <c r="F1" s="13"/>
      <c r="G1" s="13"/>
      <c r="H1" s="13"/>
    </row>
    <row r="2" spans="1:8" ht="26.25" customHeight="1">
      <c r="A2" s="510" t="s">
        <v>29</v>
      </c>
      <c r="B2" s="510"/>
      <c r="C2" s="510"/>
      <c r="D2" s="510"/>
      <c r="E2" s="510"/>
      <c r="F2" s="510"/>
      <c r="G2" s="510"/>
      <c r="H2" s="510"/>
    </row>
    <row r="3" spans="1:8" ht="101.25">
      <c r="A3" s="27" t="s">
        <v>51</v>
      </c>
      <c r="B3" s="32" t="s">
        <v>30</v>
      </c>
      <c r="C3" s="32" t="s">
        <v>31</v>
      </c>
      <c r="D3" s="32" t="s">
        <v>32</v>
      </c>
      <c r="E3" s="32" t="s">
        <v>33</v>
      </c>
      <c r="F3" s="32" t="s">
        <v>34</v>
      </c>
      <c r="G3" s="32" t="s">
        <v>35</v>
      </c>
      <c r="H3" s="32" t="s">
        <v>36</v>
      </c>
    </row>
    <row r="4" spans="1:8" ht="24.75" customHeight="1">
      <c r="A4" s="511" t="s">
        <v>50</v>
      </c>
      <c r="B4" s="512"/>
      <c r="C4" s="512"/>
      <c r="D4" s="512"/>
      <c r="E4" s="512"/>
      <c r="F4" s="512"/>
      <c r="G4" s="512"/>
      <c r="H4" s="513"/>
    </row>
    <row r="5" spans="1:9" ht="175.5">
      <c r="A5" s="28"/>
      <c r="B5" s="31"/>
      <c r="C5" s="21"/>
      <c r="D5" s="29" t="s">
        <v>12</v>
      </c>
      <c r="E5" s="28"/>
      <c r="F5" s="29" t="s">
        <v>49</v>
      </c>
      <c r="G5" s="31"/>
      <c r="H5" s="31"/>
      <c r="I5" s="33" t="s">
        <v>52</v>
      </c>
    </row>
    <row r="6" spans="1:8" ht="312">
      <c r="A6" s="28"/>
      <c r="B6" s="31"/>
      <c r="C6" s="21"/>
      <c r="D6" s="29" t="s">
        <v>15</v>
      </c>
      <c r="E6" s="28"/>
      <c r="F6" s="29" t="s">
        <v>38</v>
      </c>
      <c r="G6" s="31"/>
      <c r="H6" s="31"/>
    </row>
    <row r="7" spans="1:8" ht="195">
      <c r="A7" s="28"/>
      <c r="B7" s="31"/>
      <c r="C7" s="21"/>
      <c r="D7" s="29" t="s">
        <v>16</v>
      </c>
      <c r="E7" s="28"/>
      <c r="F7" s="29" t="s">
        <v>40</v>
      </c>
      <c r="G7" s="31"/>
      <c r="H7" s="31"/>
    </row>
    <row r="8" spans="1:8" ht="214.5">
      <c r="A8" s="28"/>
      <c r="B8" s="31"/>
      <c r="C8" s="21"/>
      <c r="D8" s="29" t="s">
        <v>17</v>
      </c>
      <c r="E8" s="28"/>
      <c r="F8" s="29" t="s">
        <v>41</v>
      </c>
      <c r="G8" s="31"/>
      <c r="H8" s="31"/>
    </row>
    <row r="9" spans="1:8" ht="136.5">
      <c r="A9" s="28"/>
      <c r="B9" s="31"/>
      <c r="C9" s="21"/>
      <c r="D9" s="29" t="s">
        <v>18</v>
      </c>
      <c r="E9" s="28"/>
      <c r="F9" s="29" t="s">
        <v>43</v>
      </c>
      <c r="G9" s="31"/>
      <c r="H9" s="31"/>
    </row>
    <row r="10" spans="1:8" ht="99.75" customHeight="1">
      <c r="A10" s="28"/>
      <c r="B10" s="31"/>
      <c r="C10" s="21"/>
      <c r="D10" s="30" t="s">
        <v>19</v>
      </c>
      <c r="E10" s="28"/>
      <c r="F10" s="29" t="s">
        <v>44</v>
      </c>
      <c r="G10" s="31"/>
      <c r="H10" s="31"/>
    </row>
    <row r="11" spans="1:8" ht="156">
      <c r="A11" s="28"/>
      <c r="B11" s="31"/>
      <c r="C11" s="29"/>
      <c r="D11" s="28"/>
      <c r="E11" s="28"/>
      <c r="F11" s="29" t="s">
        <v>45</v>
      </c>
      <c r="G11" s="31"/>
      <c r="H11" s="31"/>
    </row>
    <row r="12" spans="1:8" ht="136.5">
      <c r="A12" s="28"/>
      <c r="B12" s="31"/>
      <c r="C12" s="29"/>
      <c r="D12" s="28"/>
      <c r="E12" s="28"/>
      <c r="F12" s="29" t="s">
        <v>42</v>
      </c>
      <c r="G12" s="31"/>
      <c r="H12" s="31"/>
    </row>
    <row r="13" spans="1:8" ht="175.5">
      <c r="A13" s="28"/>
      <c r="B13" s="31"/>
      <c r="C13" s="29"/>
      <c r="D13" s="28"/>
      <c r="E13" s="28"/>
      <c r="F13" s="29" t="s">
        <v>46</v>
      </c>
      <c r="G13" s="31"/>
      <c r="H13" s="31"/>
    </row>
    <row r="14" spans="1:8" ht="78">
      <c r="A14" s="28"/>
      <c r="B14" s="31"/>
      <c r="C14" s="29"/>
      <c r="D14" s="28"/>
      <c r="E14" s="28"/>
      <c r="F14" s="29" t="s">
        <v>39</v>
      </c>
      <c r="G14" s="31"/>
      <c r="H14" s="31"/>
    </row>
    <row r="15" spans="1:8" ht="19.5">
      <c r="A15" s="28"/>
      <c r="B15" s="28"/>
      <c r="C15" s="28"/>
      <c r="D15" s="28"/>
      <c r="E15" s="28"/>
      <c r="F15" s="28"/>
      <c r="G15" s="28"/>
      <c r="H15" s="28"/>
    </row>
    <row r="17" ht="15.75">
      <c r="A17" s="1" t="s">
        <v>37</v>
      </c>
    </row>
    <row r="18" ht="15.75">
      <c r="A18" s="1"/>
    </row>
    <row r="19" ht="15.75">
      <c r="A19" s="1"/>
    </row>
  </sheetData>
  <sheetProtection/>
  <mergeCells count="2">
    <mergeCell ref="A2:H2"/>
    <mergeCell ref="A4:H4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.421875" style="0" customWidth="1"/>
    <col min="2" max="2" width="14.421875" style="0" customWidth="1"/>
    <col min="3" max="3" width="33.00390625" style="0" customWidth="1"/>
    <col min="4" max="4" width="9.57421875" style="0" customWidth="1"/>
    <col min="5" max="5" width="7.140625" style="0" customWidth="1"/>
    <col min="7" max="7" width="11.421875" style="0" customWidth="1"/>
    <col min="8" max="9" width="7.140625" style="0" customWidth="1"/>
    <col min="10" max="10" width="9.00390625" style="0" customWidth="1"/>
    <col min="11" max="11" width="8.8515625" style="0" customWidth="1"/>
    <col min="12" max="13" width="7.28125" style="0" customWidth="1"/>
  </cols>
  <sheetData>
    <row r="1" ht="20.25">
      <c r="A1" s="34" t="s">
        <v>0</v>
      </c>
    </row>
    <row r="2" ht="23.25">
      <c r="A2" s="35" t="s">
        <v>53</v>
      </c>
    </row>
    <row r="3" spans="1:14" s="51" customFormat="1" ht="15.75">
      <c r="A3" s="49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51" customFormat="1" ht="15.75">
      <c r="A4" s="49" t="s">
        <v>55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51" customFormat="1" ht="15.75">
      <c r="A5" s="49" t="s">
        <v>56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51" customFormat="1" ht="15.75">
      <c r="A6" s="49" t="s">
        <v>57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51" customFormat="1" ht="15.75">
      <c r="A7" s="49" t="s">
        <v>58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51" customFormat="1" ht="15.75">
      <c r="A8" s="49" t="s">
        <v>59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51" customFormat="1" ht="15.75">
      <c r="A9" s="49" t="s">
        <v>60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51" customFormat="1" ht="15.75">
      <c r="A10" s="49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51" customFormat="1" ht="15.75">
      <c r="A11" s="49" t="s">
        <v>62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2" customFormat="1" ht="27.7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52" customFormat="1" ht="27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24" customHeight="1">
      <c r="A14" s="514" t="s">
        <v>63</v>
      </c>
      <c r="B14" s="514" t="s">
        <v>64</v>
      </c>
      <c r="C14" s="514" t="s">
        <v>65</v>
      </c>
      <c r="D14" s="515" t="s">
        <v>66</v>
      </c>
      <c r="E14" s="514" t="s">
        <v>67</v>
      </c>
      <c r="F14" s="514"/>
      <c r="G14" s="514" t="s">
        <v>68</v>
      </c>
      <c r="H14" s="514" t="s">
        <v>69</v>
      </c>
      <c r="I14" s="514"/>
      <c r="J14" s="514" t="s">
        <v>70</v>
      </c>
      <c r="K14" s="514" t="s">
        <v>71</v>
      </c>
      <c r="L14" s="514"/>
      <c r="M14" s="514"/>
      <c r="N14" s="514" t="s">
        <v>72</v>
      </c>
    </row>
    <row r="15" spans="1:14" ht="18.75" customHeight="1">
      <c r="A15" s="514"/>
      <c r="B15" s="514"/>
      <c r="C15" s="514"/>
      <c r="D15" s="515"/>
      <c r="E15" s="514"/>
      <c r="F15" s="514"/>
      <c r="G15" s="514"/>
      <c r="H15" s="514"/>
      <c r="I15" s="514"/>
      <c r="J15" s="514"/>
      <c r="K15" s="514" t="s">
        <v>73</v>
      </c>
      <c r="L15" s="515" t="s">
        <v>74</v>
      </c>
      <c r="M15" s="516" t="s">
        <v>75</v>
      </c>
      <c r="N15" s="514"/>
    </row>
    <row r="16" spans="1:14" ht="33" customHeight="1">
      <c r="A16" s="514"/>
      <c r="B16" s="514"/>
      <c r="C16" s="514"/>
      <c r="D16" s="515"/>
      <c r="E16" s="38" t="s">
        <v>76</v>
      </c>
      <c r="F16" s="39" t="s">
        <v>77</v>
      </c>
      <c r="G16" s="514"/>
      <c r="H16" s="38" t="s">
        <v>76</v>
      </c>
      <c r="I16" s="38" t="s">
        <v>78</v>
      </c>
      <c r="J16" s="514"/>
      <c r="K16" s="514"/>
      <c r="L16" s="515"/>
      <c r="M16" s="517"/>
      <c r="N16" s="514"/>
    </row>
    <row r="17" spans="1:14" ht="33" customHeight="1">
      <c r="A17" s="40"/>
      <c r="B17" s="41"/>
      <c r="C17" s="41"/>
      <c r="D17" s="40"/>
      <c r="E17" s="40"/>
      <c r="F17" s="40"/>
      <c r="G17" s="40"/>
      <c r="H17" s="40"/>
      <c r="I17" s="40"/>
      <c r="J17" s="42">
        <v>0</v>
      </c>
      <c r="K17" s="40"/>
      <c r="L17" s="29"/>
      <c r="M17" s="29"/>
      <c r="N17" s="29"/>
    </row>
    <row r="18" spans="1:14" ht="33" customHeight="1">
      <c r="A18" s="40"/>
      <c r="B18" s="41"/>
      <c r="C18" s="29"/>
      <c r="D18" s="40"/>
      <c r="E18" s="40"/>
      <c r="F18" s="40"/>
      <c r="G18" s="43"/>
      <c r="H18" s="40"/>
      <c r="I18" s="40"/>
      <c r="J18" s="40"/>
      <c r="K18" s="40"/>
      <c r="L18" s="29"/>
      <c r="M18" s="29"/>
      <c r="N18" s="29"/>
    </row>
    <row r="19" spans="1:14" ht="33" customHeight="1">
      <c r="A19" s="40"/>
      <c r="B19" s="29"/>
      <c r="C19" s="29"/>
      <c r="D19" s="40"/>
      <c r="E19" s="40"/>
      <c r="F19" s="40"/>
      <c r="G19" s="43"/>
      <c r="H19" s="40"/>
      <c r="I19" s="40"/>
      <c r="J19" s="40"/>
      <c r="K19" s="40"/>
      <c r="L19" s="29"/>
      <c r="M19" s="29"/>
      <c r="N19" s="29"/>
    </row>
    <row r="20" spans="1:14" ht="33" customHeight="1">
      <c r="A20" s="40"/>
      <c r="B20" s="29"/>
      <c r="C20" s="29"/>
      <c r="D20" s="40"/>
      <c r="E20" s="40"/>
      <c r="F20" s="40"/>
      <c r="G20" s="43"/>
      <c r="H20" s="40"/>
      <c r="I20" s="40"/>
      <c r="J20" s="40"/>
      <c r="K20" s="40"/>
      <c r="L20" s="29"/>
      <c r="M20" s="29"/>
      <c r="N20" s="29"/>
    </row>
    <row r="21" spans="1:14" ht="33" customHeight="1">
      <c r="A21" s="40"/>
      <c r="B21" s="29"/>
      <c r="C21" s="41"/>
      <c r="D21" s="29"/>
      <c r="E21" s="40"/>
      <c r="F21" s="40"/>
      <c r="G21" s="40"/>
      <c r="H21" s="40"/>
      <c r="I21" s="29"/>
      <c r="J21" s="42"/>
      <c r="K21" s="29"/>
      <c r="L21" s="29"/>
      <c r="M21" s="29"/>
      <c r="N21" s="40"/>
    </row>
    <row r="22" spans="1:14" ht="33" customHeight="1">
      <c r="A22" s="40"/>
      <c r="B22" s="29"/>
      <c r="C22" s="29"/>
      <c r="D22" s="40"/>
      <c r="E22" s="40"/>
      <c r="F22" s="40"/>
      <c r="G22" s="43"/>
      <c r="H22" s="40"/>
      <c r="I22" s="40"/>
      <c r="K22" s="40"/>
      <c r="L22" s="29"/>
      <c r="M22" s="29"/>
      <c r="N22" s="40"/>
    </row>
    <row r="23" spans="1:14" ht="19.5">
      <c r="A23" s="40"/>
      <c r="B23" s="29"/>
      <c r="C23" s="29"/>
      <c r="D23" s="40"/>
      <c r="E23" s="40"/>
      <c r="F23" s="40"/>
      <c r="G23" s="43"/>
      <c r="H23" s="40"/>
      <c r="I23" s="40"/>
      <c r="J23" s="40"/>
      <c r="K23" s="40"/>
      <c r="L23" s="29"/>
      <c r="M23" s="29"/>
      <c r="N23" s="40"/>
    </row>
    <row r="24" spans="1:14" ht="33" customHeight="1">
      <c r="A24" s="40"/>
      <c r="B24" s="29"/>
      <c r="C24" s="29"/>
      <c r="D24" s="40"/>
      <c r="E24" s="40"/>
      <c r="F24" s="40"/>
      <c r="G24" s="43"/>
      <c r="H24" s="40"/>
      <c r="I24" s="40"/>
      <c r="J24" s="40"/>
      <c r="K24" s="40"/>
      <c r="L24" s="29"/>
      <c r="M24" s="29"/>
      <c r="N24" s="40"/>
    </row>
    <row r="25" spans="1:14" ht="33" customHeight="1">
      <c r="A25" s="40"/>
      <c r="B25" s="29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29"/>
      <c r="N25" s="29"/>
    </row>
    <row r="26" spans="1:14" ht="33" customHeight="1">
      <c r="A26" s="40"/>
      <c r="B26" s="29"/>
      <c r="C26" s="29"/>
      <c r="D26" s="40"/>
      <c r="E26" s="40"/>
      <c r="F26" s="40"/>
      <c r="G26" s="43"/>
      <c r="H26" s="40"/>
      <c r="I26" s="40"/>
      <c r="J26" s="40"/>
      <c r="K26" s="40"/>
      <c r="L26" s="29"/>
      <c r="M26" s="29"/>
      <c r="N26" s="40"/>
    </row>
    <row r="27" spans="1:14" ht="33" customHeight="1">
      <c r="A27" s="40"/>
      <c r="B27" s="29"/>
      <c r="C27" s="29"/>
      <c r="D27" s="40"/>
      <c r="E27" s="40"/>
      <c r="F27" s="40"/>
      <c r="G27" s="43"/>
      <c r="H27" s="40"/>
      <c r="I27" s="40"/>
      <c r="J27" s="40"/>
      <c r="K27" s="40"/>
      <c r="L27" s="29"/>
      <c r="M27" s="29"/>
      <c r="N27" s="40"/>
    </row>
    <row r="28" spans="1:14" ht="33" customHeight="1">
      <c r="A28" s="40"/>
      <c r="B28" s="29"/>
      <c r="C28" s="29"/>
      <c r="D28" s="40"/>
      <c r="E28" s="40"/>
      <c r="F28" s="40"/>
      <c r="G28" s="40"/>
      <c r="H28" s="40"/>
      <c r="I28" s="40"/>
      <c r="J28" s="44"/>
      <c r="K28" s="40"/>
      <c r="L28" s="29"/>
      <c r="M28" s="29"/>
      <c r="N28" s="40"/>
    </row>
    <row r="29" spans="1:14" ht="13.5" customHeight="1">
      <c r="A29" s="45"/>
      <c r="B29" s="46"/>
      <c r="C29" s="46"/>
      <c r="D29" s="45"/>
      <c r="E29" s="45"/>
      <c r="F29" s="45"/>
      <c r="G29" s="45"/>
      <c r="H29" s="45"/>
      <c r="I29" s="46"/>
      <c r="J29" s="47"/>
      <c r="K29" s="46"/>
      <c r="L29" s="46"/>
      <c r="M29" s="46"/>
      <c r="N29" s="45"/>
    </row>
    <row r="30" spans="1:2" ht="15.75" customHeight="1">
      <c r="A30" s="1" t="s">
        <v>79</v>
      </c>
      <c r="B30" s="1" t="s">
        <v>80</v>
      </c>
    </row>
    <row r="31" spans="1:2" ht="15.75">
      <c r="A31" s="1"/>
      <c r="B31" s="1" t="s">
        <v>81</v>
      </c>
    </row>
    <row r="32" ht="15.75">
      <c r="B32" s="1" t="s">
        <v>82</v>
      </c>
    </row>
    <row r="33" ht="15.75">
      <c r="B33" s="1" t="s">
        <v>84</v>
      </c>
    </row>
  </sheetData>
  <sheetProtection/>
  <mergeCells count="13">
    <mergeCell ref="G14:G16"/>
    <mergeCell ref="A14:A16"/>
    <mergeCell ref="B14:B16"/>
    <mergeCell ref="C14:C16"/>
    <mergeCell ref="D14:D16"/>
    <mergeCell ref="E14:F15"/>
    <mergeCell ref="H14:I15"/>
    <mergeCell ref="J14:J16"/>
    <mergeCell ref="K14:M14"/>
    <mergeCell ref="N14:N16"/>
    <mergeCell ref="K15:K16"/>
    <mergeCell ref="L15:L16"/>
    <mergeCell ref="M15:M16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2"/>
  <sheetViews>
    <sheetView zoomScalePageLayoutView="0" workbookViewId="0" topLeftCell="A352">
      <selection activeCell="H364" sqref="H364"/>
    </sheetView>
  </sheetViews>
  <sheetFormatPr defaultColWidth="9.140625" defaultRowHeight="15"/>
  <cols>
    <col min="1" max="1" width="4.57421875" style="91" customWidth="1"/>
    <col min="2" max="2" width="10.8515625" style="91" customWidth="1"/>
    <col min="3" max="3" width="31.00390625" style="103" customWidth="1"/>
    <col min="4" max="4" width="8.8515625" style="92" customWidth="1"/>
    <col min="5" max="5" width="5.8515625" style="92" customWidth="1"/>
    <col min="6" max="6" width="7.421875" style="92" customWidth="1"/>
    <col min="7" max="7" width="8.421875" style="92" customWidth="1"/>
    <col min="8" max="8" width="6.00390625" style="91" customWidth="1"/>
    <col min="9" max="9" width="6.140625" style="91" customWidth="1"/>
    <col min="10" max="10" width="9.00390625" style="91" customWidth="1"/>
    <col min="11" max="11" width="7.00390625" style="91" customWidth="1"/>
    <col min="12" max="13" width="7.28125" style="91" customWidth="1"/>
    <col min="14" max="14" width="15.57421875" style="91" customWidth="1"/>
    <col min="15" max="15" width="9.00390625" style="91" customWidth="1"/>
    <col min="16" max="16" width="9.421875" style="91" bestFit="1" customWidth="1"/>
    <col min="17" max="16384" width="9.00390625" style="91" customWidth="1"/>
  </cols>
  <sheetData>
    <row r="1" ht="18.75">
      <c r="A1" s="90"/>
    </row>
    <row r="2" ht="18.75">
      <c r="A2" s="90" t="s">
        <v>53</v>
      </c>
    </row>
    <row r="3" spans="1:14" s="1" customFormat="1" ht="24" customHeight="1">
      <c r="A3" s="516" t="s">
        <v>63</v>
      </c>
      <c r="B3" s="516" t="s">
        <v>64</v>
      </c>
      <c r="C3" s="519" t="s">
        <v>65</v>
      </c>
      <c r="D3" s="516" t="s">
        <v>66</v>
      </c>
      <c r="E3" s="522" t="s">
        <v>67</v>
      </c>
      <c r="F3" s="523"/>
      <c r="G3" s="516" t="s">
        <v>68</v>
      </c>
      <c r="H3" s="522" t="s">
        <v>69</v>
      </c>
      <c r="I3" s="523"/>
      <c r="J3" s="516" t="s">
        <v>70</v>
      </c>
      <c r="K3" s="529" t="s">
        <v>71</v>
      </c>
      <c r="L3" s="530"/>
      <c r="M3" s="531"/>
      <c r="N3" s="516" t="s">
        <v>72</v>
      </c>
    </row>
    <row r="4" spans="1:14" s="1" customFormat="1" ht="18.75" customHeight="1">
      <c r="A4" s="518"/>
      <c r="B4" s="518"/>
      <c r="C4" s="520"/>
      <c r="D4" s="518"/>
      <c r="E4" s="524"/>
      <c r="F4" s="525"/>
      <c r="G4" s="518"/>
      <c r="H4" s="524"/>
      <c r="I4" s="525"/>
      <c r="J4" s="518"/>
      <c r="K4" s="516" t="s">
        <v>73</v>
      </c>
      <c r="L4" s="516" t="s">
        <v>74</v>
      </c>
      <c r="M4" s="516" t="s">
        <v>75</v>
      </c>
      <c r="N4" s="518"/>
    </row>
    <row r="5" spans="1:14" s="1" customFormat="1" ht="33" customHeight="1">
      <c r="A5" s="517"/>
      <c r="B5" s="517"/>
      <c r="C5" s="521"/>
      <c r="D5" s="517"/>
      <c r="E5" s="86" t="s">
        <v>76</v>
      </c>
      <c r="F5" s="86" t="s">
        <v>77</v>
      </c>
      <c r="G5" s="517"/>
      <c r="H5" s="86" t="s">
        <v>76</v>
      </c>
      <c r="I5" s="86" t="s">
        <v>78</v>
      </c>
      <c r="J5" s="517"/>
      <c r="K5" s="517"/>
      <c r="L5" s="517"/>
      <c r="M5" s="517"/>
      <c r="N5" s="517"/>
    </row>
    <row r="6" spans="1:14" ht="20.25">
      <c r="A6" s="80" t="s">
        <v>358</v>
      </c>
      <c r="B6" s="67"/>
      <c r="C6" s="104"/>
      <c r="D6" s="68"/>
      <c r="E6" s="68"/>
      <c r="F6" s="68"/>
      <c r="G6" s="68"/>
      <c r="H6" s="93"/>
      <c r="I6" s="93"/>
      <c r="J6" s="94"/>
      <c r="K6" s="68"/>
      <c r="L6" s="68"/>
      <c r="M6" s="68"/>
      <c r="N6" s="54" t="s">
        <v>202</v>
      </c>
    </row>
    <row r="7" spans="1:14" ht="18.75">
      <c r="A7" s="54"/>
      <c r="B7" s="54" t="s">
        <v>85</v>
      </c>
      <c r="C7" s="104"/>
      <c r="D7" s="68"/>
      <c r="E7" s="68"/>
      <c r="F7" s="93"/>
      <c r="G7" s="95"/>
      <c r="H7" s="93"/>
      <c r="I7" s="93"/>
      <c r="J7" s="94"/>
      <c r="K7" s="68"/>
      <c r="L7" s="68"/>
      <c r="M7" s="68"/>
      <c r="N7" s="54"/>
    </row>
    <row r="8" spans="1:16" ht="18.75">
      <c r="A8" s="54"/>
      <c r="B8" s="54"/>
      <c r="C8" s="104" t="s">
        <v>360</v>
      </c>
      <c r="D8" s="68" t="s">
        <v>111</v>
      </c>
      <c r="E8" s="68">
        <v>3</v>
      </c>
      <c r="F8" s="68" t="s">
        <v>349</v>
      </c>
      <c r="G8" s="95">
        <f>60*E8</f>
        <v>180</v>
      </c>
      <c r="H8" s="93">
        <v>2</v>
      </c>
      <c r="I8" s="93" t="s">
        <v>111</v>
      </c>
      <c r="J8" s="94">
        <f>G8*H8/82800</f>
        <v>0.004347826086956522</v>
      </c>
      <c r="K8" s="68"/>
      <c r="L8" s="68"/>
      <c r="M8" s="68"/>
      <c r="N8" s="54"/>
      <c r="O8" s="90" t="s">
        <v>998</v>
      </c>
      <c r="P8" s="600">
        <f>G69+G142+G241+G307+G359</f>
        <v>53785</v>
      </c>
    </row>
    <row r="9" spans="1:16" ht="18.75">
      <c r="A9" s="54"/>
      <c r="B9" s="54"/>
      <c r="C9" s="120" t="s">
        <v>361</v>
      </c>
      <c r="D9" s="105"/>
      <c r="E9" s="121"/>
      <c r="F9" s="105"/>
      <c r="G9" s="68"/>
      <c r="H9" s="93"/>
      <c r="I9" s="93"/>
      <c r="J9" s="94"/>
      <c r="K9" s="68"/>
      <c r="L9" s="68"/>
      <c r="M9" s="68"/>
      <c r="N9" s="54"/>
      <c r="O9" s="90" t="s">
        <v>999</v>
      </c>
      <c r="P9" s="599">
        <f>J69+J142+J241+J307+J359</f>
        <v>19.47928743961353</v>
      </c>
    </row>
    <row r="10" spans="1:14" ht="18.75">
      <c r="A10" s="54"/>
      <c r="B10" s="54"/>
      <c r="C10" s="104" t="s">
        <v>367</v>
      </c>
      <c r="D10" s="68" t="s">
        <v>111</v>
      </c>
      <c r="E10" s="68">
        <v>1</v>
      </c>
      <c r="F10" s="68" t="s">
        <v>87</v>
      </c>
      <c r="G10" s="95">
        <f>60*6</f>
        <v>360</v>
      </c>
      <c r="H10" s="93">
        <v>2</v>
      </c>
      <c r="I10" s="93" t="s">
        <v>111</v>
      </c>
      <c r="J10" s="94">
        <f aca="true" t="shared" si="0" ref="J10:J15">G10*H10/82800</f>
        <v>0.008695652173913044</v>
      </c>
      <c r="K10" s="68"/>
      <c r="L10" s="68"/>
      <c r="M10" s="68"/>
      <c r="N10" s="54"/>
    </row>
    <row r="11" spans="1:14" ht="18.75">
      <c r="A11" s="54"/>
      <c r="B11" s="54"/>
      <c r="C11" s="104" t="s">
        <v>363</v>
      </c>
      <c r="D11" s="68" t="s">
        <v>111</v>
      </c>
      <c r="E11" s="68">
        <v>1</v>
      </c>
      <c r="F11" s="68" t="s">
        <v>87</v>
      </c>
      <c r="G11" s="95">
        <f>60*6</f>
        <v>360</v>
      </c>
      <c r="H11" s="93">
        <v>1</v>
      </c>
      <c r="I11" s="93" t="s">
        <v>111</v>
      </c>
      <c r="J11" s="94">
        <f t="shared" si="0"/>
        <v>0.004347826086956522</v>
      </c>
      <c r="K11" s="68"/>
      <c r="L11" s="68"/>
      <c r="M11" s="68"/>
      <c r="N11" s="54"/>
    </row>
    <row r="12" spans="1:14" ht="18.75">
      <c r="A12" s="54"/>
      <c r="B12" s="54"/>
      <c r="C12" s="104" t="s">
        <v>364</v>
      </c>
      <c r="D12" s="68" t="s">
        <v>111</v>
      </c>
      <c r="E12" s="68">
        <v>1</v>
      </c>
      <c r="F12" s="68" t="s">
        <v>87</v>
      </c>
      <c r="G12" s="95">
        <f>60*6</f>
        <v>360</v>
      </c>
      <c r="H12" s="93">
        <v>2</v>
      </c>
      <c r="I12" s="93" t="s">
        <v>111</v>
      </c>
      <c r="J12" s="94">
        <f t="shared" si="0"/>
        <v>0.008695652173913044</v>
      </c>
      <c r="K12" s="68"/>
      <c r="L12" s="68"/>
      <c r="M12" s="68"/>
      <c r="N12" s="54"/>
    </row>
    <row r="13" spans="1:14" ht="18.75">
      <c r="A13" s="54"/>
      <c r="B13" s="54"/>
      <c r="C13" s="104" t="s">
        <v>368</v>
      </c>
      <c r="D13" s="68" t="s">
        <v>111</v>
      </c>
      <c r="E13" s="68">
        <v>2</v>
      </c>
      <c r="F13" s="68" t="s">
        <v>87</v>
      </c>
      <c r="G13" s="95">
        <f>60*6*2</f>
        <v>720</v>
      </c>
      <c r="H13" s="93">
        <v>2</v>
      </c>
      <c r="I13" s="93" t="s">
        <v>111</v>
      </c>
      <c r="J13" s="94">
        <f t="shared" si="0"/>
        <v>0.017391304347826087</v>
      </c>
      <c r="K13" s="68"/>
      <c r="L13" s="68"/>
      <c r="M13" s="68"/>
      <c r="N13" s="54"/>
    </row>
    <row r="14" spans="1:14" ht="18.75">
      <c r="A14" s="54"/>
      <c r="B14" s="54"/>
      <c r="C14" s="104" t="s">
        <v>369</v>
      </c>
      <c r="D14" s="68"/>
      <c r="E14" s="68"/>
      <c r="F14" s="68"/>
      <c r="G14" s="95"/>
      <c r="H14" s="93"/>
      <c r="I14" s="93"/>
      <c r="J14" s="94"/>
      <c r="K14" s="68"/>
      <c r="L14" s="68"/>
      <c r="M14" s="68"/>
      <c r="N14" s="54"/>
    </row>
    <row r="15" spans="1:14" ht="18.75">
      <c r="A15" s="54"/>
      <c r="B15" s="54"/>
      <c r="C15" s="104" t="s">
        <v>371</v>
      </c>
      <c r="D15" s="68" t="s">
        <v>111</v>
      </c>
      <c r="E15" s="68">
        <v>3</v>
      </c>
      <c r="F15" s="68" t="s">
        <v>349</v>
      </c>
      <c r="G15" s="95">
        <f>60*E15</f>
        <v>180</v>
      </c>
      <c r="H15" s="93">
        <v>2</v>
      </c>
      <c r="I15" s="93" t="s">
        <v>111</v>
      </c>
      <c r="J15" s="94">
        <f t="shared" si="0"/>
        <v>0.004347826086956522</v>
      </c>
      <c r="K15" s="68"/>
      <c r="L15" s="68"/>
      <c r="M15" s="68"/>
      <c r="N15" s="54"/>
    </row>
    <row r="16" spans="1:14" ht="18.75">
      <c r="A16" s="54"/>
      <c r="B16" s="54"/>
      <c r="C16" s="104" t="s">
        <v>370</v>
      </c>
      <c r="D16" s="68"/>
      <c r="E16" s="68"/>
      <c r="F16" s="68"/>
      <c r="G16" s="95"/>
      <c r="H16" s="93"/>
      <c r="I16" s="93"/>
      <c r="J16" s="94"/>
      <c r="K16" s="68"/>
      <c r="L16" s="68"/>
      <c r="M16" s="68"/>
      <c r="N16" s="54"/>
    </row>
    <row r="17" spans="1:14" ht="18.75">
      <c r="A17" s="54"/>
      <c r="B17" s="54" t="s">
        <v>88</v>
      </c>
      <c r="C17" s="104"/>
      <c r="D17" s="68"/>
      <c r="E17" s="68"/>
      <c r="F17" s="93"/>
      <c r="G17" s="95"/>
      <c r="H17" s="93"/>
      <c r="I17" s="93"/>
      <c r="J17" s="94"/>
      <c r="K17" s="68"/>
      <c r="L17" s="68"/>
      <c r="M17" s="68"/>
      <c r="N17" s="54"/>
    </row>
    <row r="18" spans="1:14" ht="18.75">
      <c r="A18" s="54"/>
      <c r="B18" s="54"/>
      <c r="C18" s="104" t="s">
        <v>360</v>
      </c>
      <c r="D18" s="68" t="s">
        <v>111</v>
      </c>
      <c r="E18" s="68">
        <v>2</v>
      </c>
      <c r="F18" s="68" t="s">
        <v>349</v>
      </c>
      <c r="G18" s="95">
        <f>60*E18</f>
        <v>120</v>
      </c>
      <c r="H18" s="93">
        <v>2</v>
      </c>
      <c r="I18" s="93" t="s">
        <v>111</v>
      </c>
      <c r="J18" s="94">
        <f>G18*H18/82800</f>
        <v>0.002898550724637681</v>
      </c>
      <c r="K18" s="68"/>
      <c r="L18" s="68"/>
      <c r="M18" s="68"/>
      <c r="N18" s="54"/>
    </row>
    <row r="19" spans="1:14" ht="18.75">
      <c r="A19" s="54"/>
      <c r="B19" s="54"/>
      <c r="C19" s="120" t="s">
        <v>372</v>
      </c>
      <c r="D19" s="105"/>
      <c r="E19" s="121"/>
      <c r="F19" s="105"/>
      <c r="G19" s="68"/>
      <c r="H19" s="93"/>
      <c r="I19" s="93"/>
      <c r="J19" s="94"/>
      <c r="K19" s="68"/>
      <c r="L19" s="68"/>
      <c r="M19" s="68"/>
      <c r="N19" s="54"/>
    </row>
    <row r="20" spans="1:14" ht="18.75">
      <c r="A20" s="54"/>
      <c r="B20" s="54"/>
      <c r="C20" s="104" t="s">
        <v>367</v>
      </c>
      <c r="D20" s="68" t="s">
        <v>111</v>
      </c>
      <c r="E20" s="68">
        <v>3</v>
      </c>
      <c r="F20" s="68" t="s">
        <v>349</v>
      </c>
      <c r="G20" s="95">
        <f>60*E20</f>
        <v>180</v>
      </c>
      <c r="H20" s="93">
        <v>2</v>
      </c>
      <c r="I20" s="93" t="s">
        <v>111</v>
      </c>
      <c r="J20" s="94">
        <f>G20*H20/82800</f>
        <v>0.004347826086956522</v>
      </c>
      <c r="K20" s="68"/>
      <c r="L20" s="68"/>
      <c r="M20" s="68"/>
      <c r="N20" s="54"/>
    </row>
    <row r="21" spans="1:14" ht="18.75">
      <c r="A21" s="54"/>
      <c r="B21" s="54"/>
      <c r="C21" s="104" t="s">
        <v>363</v>
      </c>
      <c r="D21" s="68" t="s">
        <v>111</v>
      </c>
      <c r="E21" s="68">
        <v>2</v>
      </c>
      <c r="F21" s="68" t="s">
        <v>349</v>
      </c>
      <c r="G21" s="95">
        <f>60*E21</f>
        <v>120</v>
      </c>
      <c r="H21" s="93">
        <v>1</v>
      </c>
      <c r="I21" s="93" t="s">
        <v>111</v>
      </c>
      <c r="J21" s="94">
        <f>G21*H21/82800</f>
        <v>0.0014492753623188406</v>
      </c>
      <c r="K21" s="68"/>
      <c r="L21" s="68"/>
      <c r="M21" s="68"/>
      <c r="N21" s="54"/>
    </row>
    <row r="22" spans="1:14" ht="18.75">
      <c r="A22" s="54"/>
      <c r="B22" s="54"/>
      <c r="C22" s="104" t="s">
        <v>364</v>
      </c>
      <c r="D22" s="68" t="s">
        <v>111</v>
      </c>
      <c r="E22" s="68">
        <v>6</v>
      </c>
      <c r="F22" s="68" t="s">
        <v>349</v>
      </c>
      <c r="G22" s="95">
        <f>60*E22</f>
        <v>360</v>
      </c>
      <c r="H22" s="93">
        <v>2</v>
      </c>
      <c r="I22" s="93" t="s">
        <v>111</v>
      </c>
      <c r="J22" s="94">
        <f>G22*H22/82800</f>
        <v>0.008695652173913044</v>
      </c>
      <c r="K22" s="68"/>
      <c r="L22" s="68"/>
      <c r="M22" s="68"/>
      <c r="N22" s="54"/>
    </row>
    <row r="23" spans="1:14" ht="18.75">
      <c r="A23" s="54"/>
      <c r="B23" s="54"/>
      <c r="C23" s="104" t="s">
        <v>365</v>
      </c>
      <c r="D23" s="68" t="s">
        <v>111</v>
      </c>
      <c r="E23" s="68">
        <v>2</v>
      </c>
      <c r="F23" s="68" t="s">
        <v>349</v>
      </c>
      <c r="G23" s="95">
        <f>60*E23</f>
        <v>120</v>
      </c>
      <c r="H23" s="93">
        <v>2</v>
      </c>
      <c r="I23" s="93" t="s">
        <v>111</v>
      </c>
      <c r="J23" s="94">
        <f>G23*H23/82800</f>
        <v>0.002898550724637681</v>
      </c>
      <c r="K23" s="68"/>
      <c r="L23" s="68"/>
      <c r="M23" s="68"/>
      <c r="N23" s="54"/>
    </row>
    <row r="24" spans="1:14" ht="18.75">
      <c r="A24" s="54"/>
      <c r="B24" s="54"/>
      <c r="C24" s="104" t="s">
        <v>366</v>
      </c>
      <c r="D24" s="68" t="s">
        <v>111</v>
      </c>
      <c r="E24" s="68">
        <v>2</v>
      </c>
      <c r="F24" s="68" t="s">
        <v>349</v>
      </c>
      <c r="G24" s="95">
        <f>60*E24</f>
        <v>120</v>
      </c>
      <c r="H24" s="93">
        <v>2</v>
      </c>
      <c r="I24" s="93" t="s">
        <v>111</v>
      </c>
      <c r="J24" s="94">
        <f>G24*H24/82800</f>
        <v>0.002898550724637681</v>
      </c>
      <c r="K24" s="68"/>
      <c r="L24" s="68"/>
      <c r="M24" s="68"/>
      <c r="N24" s="54"/>
    </row>
    <row r="25" spans="1:14" ht="18.75">
      <c r="A25" s="54"/>
      <c r="B25" s="54" t="s">
        <v>359</v>
      </c>
      <c r="C25" s="104"/>
      <c r="D25" s="68"/>
      <c r="E25" s="68"/>
      <c r="F25" s="93"/>
      <c r="G25" s="95"/>
      <c r="H25" s="93"/>
      <c r="I25" s="93"/>
      <c r="J25" s="94"/>
      <c r="K25" s="68"/>
      <c r="L25" s="68"/>
      <c r="M25" s="68"/>
      <c r="N25" s="54"/>
    </row>
    <row r="26" spans="1:14" ht="18.75">
      <c r="A26" s="54"/>
      <c r="B26" s="54"/>
      <c r="C26" s="104" t="s">
        <v>360</v>
      </c>
      <c r="D26" s="68" t="s">
        <v>111</v>
      </c>
      <c r="E26" s="68">
        <v>3</v>
      </c>
      <c r="F26" s="68" t="s">
        <v>349</v>
      </c>
      <c r="G26" s="95">
        <f>60*E26</f>
        <v>180</v>
      </c>
      <c r="H26" s="93">
        <v>2</v>
      </c>
      <c r="I26" s="93" t="s">
        <v>111</v>
      </c>
      <c r="J26" s="94">
        <f>G26*H26/82800</f>
        <v>0.004347826086956522</v>
      </c>
      <c r="K26" s="68"/>
      <c r="L26" s="68"/>
      <c r="M26" s="68"/>
      <c r="N26" s="54"/>
    </row>
    <row r="27" spans="1:14" ht="18.75">
      <c r="A27" s="54"/>
      <c r="B27" s="54"/>
      <c r="C27" s="528" t="s">
        <v>373</v>
      </c>
      <c r="D27" s="528"/>
      <c r="E27" s="528"/>
      <c r="F27" s="528"/>
      <c r="G27" s="68"/>
      <c r="H27" s="93"/>
      <c r="I27" s="93"/>
      <c r="J27" s="94"/>
      <c r="K27" s="68"/>
      <c r="L27" s="68"/>
      <c r="M27" s="68"/>
      <c r="N27" s="54"/>
    </row>
    <row r="28" spans="1:14" ht="18.75">
      <c r="A28" s="54"/>
      <c r="B28" s="54"/>
      <c r="C28" s="104" t="s">
        <v>362</v>
      </c>
      <c r="D28" s="68" t="s">
        <v>111</v>
      </c>
      <c r="E28" s="68">
        <v>3</v>
      </c>
      <c r="F28" s="68" t="s">
        <v>349</v>
      </c>
      <c r="G28" s="95">
        <f>60*E28</f>
        <v>180</v>
      </c>
      <c r="H28" s="93">
        <v>2</v>
      </c>
      <c r="I28" s="93" t="s">
        <v>111</v>
      </c>
      <c r="J28" s="94">
        <f>G28*H28/82800</f>
        <v>0.004347826086956522</v>
      </c>
      <c r="K28" s="68"/>
      <c r="L28" s="68"/>
      <c r="M28" s="68"/>
      <c r="N28" s="54"/>
    </row>
    <row r="29" spans="1:14" ht="18.75">
      <c r="A29" s="54"/>
      <c r="B29" s="54"/>
      <c r="C29" s="104" t="s">
        <v>363</v>
      </c>
      <c r="D29" s="68" t="s">
        <v>111</v>
      </c>
      <c r="E29" s="68">
        <v>2</v>
      </c>
      <c r="F29" s="68" t="s">
        <v>349</v>
      </c>
      <c r="G29" s="95">
        <f>60*E29</f>
        <v>120</v>
      </c>
      <c r="H29" s="93">
        <v>1</v>
      </c>
      <c r="I29" s="93" t="s">
        <v>111</v>
      </c>
      <c r="J29" s="94">
        <f>G29*H29/82800</f>
        <v>0.0014492753623188406</v>
      </c>
      <c r="K29" s="68"/>
      <c r="L29" s="68"/>
      <c r="M29" s="68"/>
      <c r="N29" s="54"/>
    </row>
    <row r="30" spans="1:14" ht="18.75">
      <c r="A30" s="54"/>
      <c r="B30" s="54"/>
      <c r="C30" s="104" t="s">
        <v>364</v>
      </c>
      <c r="D30" s="68" t="s">
        <v>111</v>
      </c>
      <c r="E30" s="68">
        <v>3</v>
      </c>
      <c r="F30" s="68" t="s">
        <v>349</v>
      </c>
      <c r="G30" s="95">
        <f>60*E30</f>
        <v>180</v>
      </c>
      <c r="H30" s="93">
        <v>2</v>
      </c>
      <c r="I30" s="93" t="s">
        <v>111</v>
      </c>
      <c r="J30" s="94">
        <f>G30*H30/82800</f>
        <v>0.004347826086956522</v>
      </c>
      <c r="K30" s="68"/>
      <c r="L30" s="68"/>
      <c r="M30" s="68"/>
      <c r="N30" s="54"/>
    </row>
    <row r="31" spans="1:14" ht="18.75">
      <c r="A31" s="54"/>
      <c r="B31" s="54"/>
      <c r="C31" s="104" t="s">
        <v>365</v>
      </c>
      <c r="D31" s="68" t="s">
        <v>111</v>
      </c>
      <c r="E31" s="68">
        <v>3</v>
      </c>
      <c r="F31" s="68" t="s">
        <v>349</v>
      </c>
      <c r="G31" s="95">
        <f>60*E31</f>
        <v>180</v>
      </c>
      <c r="H31" s="93">
        <v>2</v>
      </c>
      <c r="I31" s="93" t="s">
        <v>111</v>
      </c>
      <c r="J31" s="94">
        <f>G31*H31/82800</f>
        <v>0.004347826086956522</v>
      </c>
      <c r="K31" s="68"/>
      <c r="L31" s="68"/>
      <c r="M31" s="68"/>
      <c r="N31" s="54"/>
    </row>
    <row r="32" spans="1:14" ht="18.75">
      <c r="A32" s="54"/>
      <c r="B32" s="54"/>
      <c r="C32" s="104" t="s">
        <v>366</v>
      </c>
      <c r="D32" s="68" t="s">
        <v>111</v>
      </c>
      <c r="E32" s="68">
        <v>2</v>
      </c>
      <c r="F32" s="68" t="s">
        <v>349</v>
      </c>
      <c r="G32" s="95">
        <f>60*E32</f>
        <v>120</v>
      </c>
      <c r="H32" s="93">
        <v>2</v>
      </c>
      <c r="I32" s="93" t="s">
        <v>111</v>
      </c>
      <c r="J32" s="94">
        <f>G32*H32/82800</f>
        <v>0.002898550724637681</v>
      </c>
      <c r="K32" s="68"/>
      <c r="L32" s="68"/>
      <c r="M32" s="68"/>
      <c r="N32" s="54"/>
    </row>
    <row r="33" spans="1:14" ht="18.75">
      <c r="A33" s="54"/>
      <c r="B33" s="54" t="s">
        <v>374</v>
      </c>
      <c r="C33" s="104"/>
      <c r="D33" s="68"/>
      <c r="E33" s="68"/>
      <c r="F33" s="93"/>
      <c r="G33" s="95"/>
      <c r="H33" s="93"/>
      <c r="I33" s="93"/>
      <c r="J33" s="94"/>
      <c r="K33" s="68"/>
      <c r="L33" s="68"/>
      <c r="M33" s="68"/>
      <c r="N33" s="54"/>
    </row>
    <row r="34" spans="1:14" ht="18.75">
      <c r="A34" s="54"/>
      <c r="B34" s="54"/>
      <c r="C34" s="104" t="s">
        <v>375</v>
      </c>
      <c r="D34" s="68" t="s">
        <v>111</v>
      </c>
      <c r="E34" s="68">
        <v>3</v>
      </c>
      <c r="F34" s="68" t="s">
        <v>349</v>
      </c>
      <c r="G34" s="68">
        <f>60*3</f>
        <v>180</v>
      </c>
      <c r="H34" s="93">
        <v>5</v>
      </c>
      <c r="I34" s="93" t="s">
        <v>111</v>
      </c>
      <c r="J34" s="94">
        <f>G34*H34/82800</f>
        <v>0.010869565217391304</v>
      </c>
      <c r="K34" s="68"/>
      <c r="L34" s="68"/>
      <c r="M34" s="68"/>
      <c r="N34" s="54"/>
    </row>
    <row r="35" spans="1:14" ht="18.75">
      <c r="A35" s="54"/>
      <c r="B35" s="54"/>
      <c r="C35" s="104" t="s">
        <v>379</v>
      </c>
      <c r="D35" s="68"/>
      <c r="E35" s="68"/>
      <c r="F35" s="68"/>
      <c r="G35" s="68"/>
      <c r="H35" s="93"/>
      <c r="I35" s="93"/>
      <c r="J35" s="94"/>
      <c r="K35" s="68"/>
      <c r="L35" s="68"/>
      <c r="M35" s="68"/>
      <c r="N35" s="54"/>
    </row>
    <row r="36" spans="1:14" ht="18.75">
      <c r="A36" s="54"/>
      <c r="B36" s="54"/>
      <c r="C36" s="104" t="s">
        <v>376</v>
      </c>
      <c r="D36" s="68" t="s">
        <v>111</v>
      </c>
      <c r="E36" s="68">
        <v>1</v>
      </c>
      <c r="F36" s="68" t="s">
        <v>87</v>
      </c>
      <c r="G36" s="68">
        <f>60*6</f>
        <v>360</v>
      </c>
      <c r="H36" s="93">
        <v>5</v>
      </c>
      <c r="I36" s="93" t="s">
        <v>111</v>
      </c>
      <c r="J36" s="94">
        <f>G36*H36/82800</f>
        <v>0.021739130434782608</v>
      </c>
      <c r="K36" s="68"/>
      <c r="L36" s="68"/>
      <c r="M36" s="68"/>
      <c r="N36" s="54"/>
    </row>
    <row r="37" spans="1:14" ht="18.75">
      <c r="A37" s="54"/>
      <c r="B37" s="54"/>
      <c r="C37" s="104" t="s">
        <v>377</v>
      </c>
      <c r="D37" s="68"/>
      <c r="E37" s="68"/>
      <c r="F37" s="68"/>
      <c r="G37" s="68"/>
      <c r="H37" s="93"/>
      <c r="I37" s="93"/>
      <c r="J37" s="94"/>
      <c r="K37" s="68"/>
      <c r="L37" s="68"/>
      <c r="M37" s="68"/>
      <c r="N37" s="54"/>
    </row>
    <row r="38" spans="1:14" ht="18.75">
      <c r="A38" s="54"/>
      <c r="B38" s="54"/>
      <c r="C38" s="104" t="s">
        <v>378</v>
      </c>
      <c r="D38" s="68" t="s">
        <v>111</v>
      </c>
      <c r="E38" s="68">
        <v>1</v>
      </c>
      <c r="F38" s="68" t="s">
        <v>87</v>
      </c>
      <c r="G38" s="68">
        <f>60*6</f>
        <v>360</v>
      </c>
      <c r="H38" s="93">
        <v>50</v>
      </c>
      <c r="I38" s="93" t="s">
        <v>111</v>
      </c>
      <c r="J38" s="94">
        <f>G38*H38/82800</f>
        <v>0.21739130434782608</v>
      </c>
      <c r="K38" s="68"/>
      <c r="L38" s="68"/>
      <c r="M38" s="68"/>
      <c r="N38" s="54"/>
    </row>
    <row r="39" spans="1:14" ht="18.75">
      <c r="A39" s="54"/>
      <c r="B39" s="54"/>
      <c r="C39" s="104" t="s">
        <v>380</v>
      </c>
      <c r="D39" s="68" t="s">
        <v>111</v>
      </c>
      <c r="E39" s="68">
        <v>3</v>
      </c>
      <c r="F39" s="68" t="s">
        <v>349</v>
      </c>
      <c r="G39" s="68">
        <f>60*3</f>
        <v>180</v>
      </c>
      <c r="H39" s="93">
        <v>50</v>
      </c>
      <c r="I39" s="93" t="s">
        <v>111</v>
      </c>
      <c r="J39" s="94">
        <f>G39*H39/82800</f>
        <v>0.10869565217391304</v>
      </c>
      <c r="K39" s="68"/>
      <c r="L39" s="68"/>
      <c r="M39" s="68"/>
      <c r="N39" s="54"/>
    </row>
    <row r="40" spans="1:14" ht="18.75">
      <c r="A40" s="53"/>
      <c r="B40" s="53" t="s">
        <v>89</v>
      </c>
      <c r="C40" s="106"/>
      <c r="D40" s="68"/>
      <c r="E40" s="68"/>
      <c r="F40" s="93"/>
      <c r="G40" s="95"/>
      <c r="H40" s="93"/>
      <c r="I40" s="93"/>
      <c r="J40" s="94"/>
      <c r="K40" s="96"/>
      <c r="L40" s="96"/>
      <c r="M40" s="96"/>
      <c r="N40" s="53"/>
    </row>
    <row r="41" spans="1:14" ht="18.75">
      <c r="A41" s="53"/>
      <c r="B41" s="53"/>
      <c r="C41" s="106" t="s">
        <v>350</v>
      </c>
      <c r="D41" s="96" t="s">
        <v>111</v>
      </c>
      <c r="E41" s="97">
        <v>1</v>
      </c>
      <c r="F41" s="96" t="s">
        <v>349</v>
      </c>
      <c r="G41" s="97">
        <v>60</v>
      </c>
      <c r="H41" s="98">
        <v>230</v>
      </c>
      <c r="I41" s="99" t="s">
        <v>111</v>
      </c>
      <c r="J41" s="94">
        <f>G41*H41/82800</f>
        <v>0.16666666666666666</v>
      </c>
      <c r="K41" s="96"/>
      <c r="L41" s="96"/>
      <c r="M41" s="96"/>
      <c r="N41" s="53"/>
    </row>
    <row r="42" spans="1:14" ht="18.75">
      <c r="A42" s="53"/>
      <c r="B42" s="53"/>
      <c r="C42" s="106" t="s">
        <v>351</v>
      </c>
      <c r="D42" s="96" t="s">
        <v>111</v>
      </c>
      <c r="E42" s="97">
        <v>1</v>
      </c>
      <c r="F42" s="96" t="s">
        <v>349</v>
      </c>
      <c r="G42" s="97">
        <v>60</v>
      </c>
      <c r="H42" s="98">
        <v>12</v>
      </c>
      <c r="I42" s="99" t="s">
        <v>111</v>
      </c>
      <c r="J42" s="94">
        <f>G42*H42/82800</f>
        <v>0.008695652173913044</v>
      </c>
      <c r="K42" s="96"/>
      <c r="L42" s="96"/>
      <c r="M42" s="96"/>
      <c r="N42" s="53"/>
    </row>
    <row r="43" spans="1:14" ht="18.75">
      <c r="A43" s="53"/>
      <c r="B43" s="53" t="s">
        <v>90</v>
      </c>
      <c r="C43" s="106"/>
      <c r="D43" s="68"/>
      <c r="E43" s="68"/>
      <c r="F43" s="93"/>
      <c r="G43" s="95"/>
      <c r="H43" s="93"/>
      <c r="I43" s="93"/>
      <c r="J43" s="94"/>
      <c r="K43" s="96"/>
      <c r="L43" s="96"/>
      <c r="M43" s="96"/>
      <c r="N43" s="53"/>
    </row>
    <row r="44" spans="1:14" ht="18.75">
      <c r="A44" s="54"/>
      <c r="B44" s="54"/>
      <c r="C44" s="104" t="s">
        <v>91</v>
      </c>
      <c r="D44" s="68" t="s">
        <v>220</v>
      </c>
      <c r="E44" s="68">
        <v>10</v>
      </c>
      <c r="F44" s="68" t="s">
        <v>131</v>
      </c>
      <c r="G44" s="68">
        <v>10</v>
      </c>
      <c r="H44" s="93">
        <v>350</v>
      </c>
      <c r="I44" s="93" t="s">
        <v>220</v>
      </c>
      <c r="J44" s="94">
        <f>G44*H44/82800</f>
        <v>0.042270531400966184</v>
      </c>
      <c r="K44" s="68"/>
      <c r="L44" s="68"/>
      <c r="M44" s="68"/>
      <c r="N44" s="54"/>
    </row>
    <row r="45" spans="1:14" ht="18.75">
      <c r="A45" s="54"/>
      <c r="B45" s="54"/>
      <c r="C45" s="104" t="s">
        <v>92</v>
      </c>
      <c r="D45" s="68" t="s">
        <v>111</v>
      </c>
      <c r="E45" s="68">
        <v>2</v>
      </c>
      <c r="F45" s="68" t="s">
        <v>349</v>
      </c>
      <c r="G45" s="68">
        <f>60*2</f>
        <v>120</v>
      </c>
      <c r="H45" s="93">
        <v>12</v>
      </c>
      <c r="I45" s="93" t="s">
        <v>111</v>
      </c>
      <c r="J45" s="94">
        <f>G45*H45/82800</f>
        <v>0.017391304347826087</v>
      </c>
      <c r="K45" s="68"/>
      <c r="L45" s="68"/>
      <c r="M45" s="68"/>
      <c r="N45" s="54"/>
    </row>
    <row r="46" spans="1:14" ht="18.75">
      <c r="A46" s="54"/>
      <c r="B46" s="54"/>
      <c r="C46" s="104" t="s">
        <v>93</v>
      </c>
      <c r="D46" s="68"/>
      <c r="E46" s="68"/>
      <c r="F46" s="68"/>
      <c r="G46" s="68"/>
      <c r="H46" s="93"/>
      <c r="I46" s="93"/>
      <c r="J46" s="94"/>
      <c r="K46" s="68"/>
      <c r="L46" s="68"/>
      <c r="M46" s="68"/>
      <c r="N46" s="54"/>
    </row>
    <row r="47" spans="1:14" ht="18.75">
      <c r="A47" s="54"/>
      <c r="B47" s="54" t="s">
        <v>94</v>
      </c>
      <c r="C47" s="104"/>
      <c r="D47" s="68"/>
      <c r="E47" s="68"/>
      <c r="F47" s="93"/>
      <c r="G47" s="95"/>
      <c r="H47" s="93"/>
      <c r="I47" s="93"/>
      <c r="J47" s="94"/>
      <c r="K47" s="68"/>
      <c r="L47" s="68"/>
      <c r="M47" s="68"/>
      <c r="N47" s="54"/>
    </row>
    <row r="48" spans="1:14" ht="18.75">
      <c r="A48" s="54"/>
      <c r="B48" s="54"/>
      <c r="C48" s="104" t="s">
        <v>352</v>
      </c>
      <c r="D48" s="68" t="s">
        <v>86</v>
      </c>
      <c r="E48" s="68">
        <v>10</v>
      </c>
      <c r="F48" s="68" t="s">
        <v>131</v>
      </c>
      <c r="G48" s="68">
        <v>10</v>
      </c>
      <c r="H48" s="93">
        <v>200</v>
      </c>
      <c r="I48" s="93" t="s">
        <v>86</v>
      </c>
      <c r="J48" s="94">
        <f aca="true" t="shared" si="1" ref="J48:J54">G48*H48/82800</f>
        <v>0.024154589371980676</v>
      </c>
      <c r="K48" s="68"/>
      <c r="L48" s="68"/>
      <c r="M48" s="68"/>
      <c r="N48" s="54"/>
    </row>
    <row r="49" spans="1:14" ht="18.75">
      <c r="A49" s="54"/>
      <c r="B49" s="54"/>
      <c r="C49" s="104" t="s">
        <v>95</v>
      </c>
      <c r="D49" s="68" t="s">
        <v>86</v>
      </c>
      <c r="E49" s="68">
        <v>1</v>
      </c>
      <c r="F49" s="68" t="s">
        <v>87</v>
      </c>
      <c r="G49" s="68">
        <v>60</v>
      </c>
      <c r="H49" s="93">
        <v>150</v>
      </c>
      <c r="I49" s="93" t="s">
        <v>86</v>
      </c>
      <c r="J49" s="94">
        <f t="shared" si="1"/>
        <v>0.10869565217391304</v>
      </c>
      <c r="K49" s="68"/>
      <c r="L49" s="68"/>
      <c r="M49" s="68"/>
      <c r="N49" s="54"/>
    </row>
    <row r="50" spans="1:14" ht="18.75">
      <c r="A50" s="54"/>
      <c r="B50" s="54"/>
      <c r="C50" s="104" t="s">
        <v>353</v>
      </c>
      <c r="D50" s="68" t="s">
        <v>220</v>
      </c>
      <c r="E50" s="68">
        <v>60</v>
      </c>
      <c r="F50" s="68" t="s">
        <v>131</v>
      </c>
      <c r="G50" s="68">
        <v>60</v>
      </c>
      <c r="H50" s="93">
        <v>135</v>
      </c>
      <c r="I50" s="93" t="s">
        <v>220</v>
      </c>
      <c r="J50" s="94">
        <f t="shared" si="1"/>
        <v>0.09782608695652174</v>
      </c>
      <c r="K50" s="68"/>
      <c r="L50" s="68"/>
      <c r="M50" s="68"/>
      <c r="N50" s="54"/>
    </row>
    <row r="51" spans="1:14" ht="18.75">
      <c r="A51" s="54"/>
      <c r="B51" s="54"/>
      <c r="C51" s="104" t="s">
        <v>96</v>
      </c>
      <c r="D51" s="68" t="s">
        <v>220</v>
      </c>
      <c r="E51" s="68">
        <v>30</v>
      </c>
      <c r="F51" s="68" t="s">
        <v>131</v>
      </c>
      <c r="G51" s="68">
        <v>30</v>
      </c>
      <c r="H51" s="93">
        <v>135</v>
      </c>
      <c r="I51" s="93" t="s">
        <v>220</v>
      </c>
      <c r="J51" s="94">
        <f t="shared" si="1"/>
        <v>0.04891304347826087</v>
      </c>
      <c r="K51" s="68"/>
      <c r="L51" s="68"/>
      <c r="M51" s="68"/>
      <c r="N51" s="54"/>
    </row>
    <row r="52" spans="1:14" ht="18.75">
      <c r="A52" s="54"/>
      <c r="B52" s="54" t="s">
        <v>355</v>
      </c>
      <c r="C52" s="104"/>
      <c r="D52" s="68"/>
      <c r="E52" s="68"/>
      <c r="F52" s="93"/>
      <c r="G52" s="95"/>
      <c r="H52" s="93"/>
      <c r="I52" s="93"/>
      <c r="J52" s="94"/>
      <c r="K52" s="68"/>
      <c r="L52" s="68"/>
      <c r="M52" s="68"/>
      <c r="N52" s="54"/>
    </row>
    <row r="53" spans="1:14" ht="18.75">
      <c r="A53" s="54"/>
      <c r="B53" s="54"/>
      <c r="C53" s="104" t="s">
        <v>354</v>
      </c>
      <c r="D53" s="68" t="s">
        <v>220</v>
      </c>
      <c r="E53" s="68">
        <v>2</v>
      </c>
      <c r="F53" s="68" t="s">
        <v>349</v>
      </c>
      <c r="G53" s="68">
        <f>60*2</f>
        <v>120</v>
      </c>
      <c r="H53" s="93">
        <v>40</v>
      </c>
      <c r="I53" s="93" t="s">
        <v>220</v>
      </c>
      <c r="J53" s="94">
        <f t="shared" si="1"/>
        <v>0.057971014492753624</v>
      </c>
      <c r="K53" s="68"/>
      <c r="L53" s="68"/>
      <c r="M53" s="68"/>
      <c r="N53" s="54"/>
    </row>
    <row r="54" spans="1:14" ht="18.75">
      <c r="A54" s="54"/>
      <c r="B54" s="54"/>
      <c r="C54" s="104" t="s">
        <v>97</v>
      </c>
      <c r="D54" s="68" t="s">
        <v>220</v>
      </c>
      <c r="E54" s="68">
        <v>30</v>
      </c>
      <c r="F54" s="68" t="s">
        <v>131</v>
      </c>
      <c r="G54" s="68">
        <v>30</v>
      </c>
      <c r="H54" s="93">
        <v>40</v>
      </c>
      <c r="I54" s="93" t="s">
        <v>220</v>
      </c>
      <c r="J54" s="94">
        <f t="shared" si="1"/>
        <v>0.014492753623188406</v>
      </c>
      <c r="K54" s="68"/>
      <c r="L54" s="68"/>
      <c r="M54" s="68"/>
      <c r="N54" s="54"/>
    </row>
    <row r="55" spans="1:14" ht="18.75">
      <c r="A55" s="54"/>
      <c r="B55" s="54" t="s">
        <v>98</v>
      </c>
      <c r="C55" s="104"/>
      <c r="D55" s="68" t="s">
        <v>86</v>
      </c>
      <c r="E55" s="68">
        <v>3</v>
      </c>
      <c r="F55" s="68" t="s">
        <v>87</v>
      </c>
      <c r="G55" s="95">
        <f>360*E55</f>
        <v>1080</v>
      </c>
      <c r="H55" s="93">
        <v>6</v>
      </c>
      <c r="I55" s="93" t="s">
        <v>86</v>
      </c>
      <c r="J55" s="94">
        <f>G55*H55/82800</f>
        <v>0.0782608695652174</v>
      </c>
      <c r="K55" s="68"/>
      <c r="L55" s="68"/>
      <c r="M55" s="68"/>
      <c r="N55" s="54"/>
    </row>
    <row r="56" spans="1:14" ht="18.75">
      <c r="A56" s="54"/>
      <c r="B56" s="54" t="s">
        <v>99</v>
      </c>
      <c r="C56" s="104"/>
      <c r="D56" s="68" t="s">
        <v>86</v>
      </c>
      <c r="E56" s="68">
        <v>3</v>
      </c>
      <c r="F56" s="93" t="s">
        <v>87</v>
      </c>
      <c r="G56" s="95">
        <f>360*E56</f>
        <v>1080</v>
      </c>
      <c r="H56" s="93"/>
      <c r="I56" s="93" t="s">
        <v>86</v>
      </c>
      <c r="J56" s="94">
        <f>G56*H56/82800</f>
        <v>0</v>
      </c>
      <c r="K56" s="68"/>
      <c r="L56" s="68"/>
      <c r="M56" s="68"/>
      <c r="N56" s="54"/>
    </row>
    <row r="57" spans="1:14" ht="18.75">
      <c r="A57" s="54"/>
      <c r="B57" s="54" t="s">
        <v>100</v>
      </c>
      <c r="C57" s="104"/>
      <c r="D57" s="68" t="s">
        <v>86</v>
      </c>
      <c r="E57" s="68">
        <v>5</v>
      </c>
      <c r="F57" s="93" t="s">
        <v>87</v>
      </c>
      <c r="G57" s="95">
        <f>360*E57</f>
        <v>1800</v>
      </c>
      <c r="H57" s="93"/>
      <c r="I57" s="93" t="s">
        <v>86</v>
      </c>
      <c r="J57" s="94">
        <f>G57*H57/82800</f>
        <v>0</v>
      </c>
      <c r="K57" s="68"/>
      <c r="L57" s="68"/>
      <c r="M57" s="68"/>
      <c r="N57" s="54"/>
    </row>
    <row r="58" spans="1:14" ht="18.75">
      <c r="A58" s="54"/>
      <c r="B58" s="54" t="s">
        <v>101</v>
      </c>
      <c r="C58" s="104"/>
      <c r="D58" s="68"/>
      <c r="E58" s="68"/>
      <c r="F58" s="68"/>
      <c r="G58" s="68"/>
      <c r="H58" s="93"/>
      <c r="I58" s="93"/>
      <c r="J58" s="94"/>
      <c r="K58" s="68"/>
      <c r="L58" s="68"/>
      <c r="M58" s="68"/>
      <c r="N58" s="54"/>
    </row>
    <row r="59" spans="1:14" ht="18.75">
      <c r="A59" s="54"/>
      <c r="B59" s="54" t="s">
        <v>102</v>
      </c>
      <c r="C59" s="104"/>
      <c r="D59" s="68" t="s">
        <v>86</v>
      </c>
      <c r="E59" s="68">
        <v>1</v>
      </c>
      <c r="F59" s="93" t="s">
        <v>87</v>
      </c>
      <c r="G59" s="95">
        <f>360*E59</f>
        <v>360</v>
      </c>
      <c r="H59" s="93">
        <v>3</v>
      </c>
      <c r="I59" s="93" t="s">
        <v>86</v>
      </c>
      <c r="J59" s="94">
        <f>G59*H59/82800</f>
        <v>0.013043478260869565</v>
      </c>
      <c r="K59" s="68"/>
      <c r="L59" s="68"/>
      <c r="M59" s="68"/>
      <c r="N59" s="54"/>
    </row>
    <row r="60" spans="1:14" ht="18.75">
      <c r="A60" s="54"/>
      <c r="B60" s="54" t="s">
        <v>103</v>
      </c>
      <c r="C60" s="104"/>
      <c r="D60" s="68"/>
      <c r="E60" s="68"/>
      <c r="F60" s="68"/>
      <c r="G60" s="68"/>
      <c r="H60" s="93"/>
      <c r="I60" s="93"/>
      <c r="J60" s="94"/>
      <c r="K60" s="68"/>
      <c r="L60" s="68"/>
      <c r="M60" s="68"/>
      <c r="N60" s="54"/>
    </row>
    <row r="61" spans="1:14" ht="18.75">
      <c r="A61" s="54"/>
      <c r="B61" s="54" t="s">
        <v>104</v>
      </c>
      <c r="C61" s="104"/>
      <c r="D61" s="68"/>
      <c r="E61" s="68"/>
      <c r="F61" s="68"/>
      <c r="G61" s="68"/>
      <c r="H61" s="93"/>
      <c r="I61" s="93"/>
      <c r="J61" s="94"/>
      <c r="K61" s="68"/>
      <c r="L61" s="68"/>
      <c r="M61" s="68"/>
      <c r="N61" s="54"/>
    </row>
    <row r="62" spans="1:14" ht="18.75">
      <c r="A62" s="54"/>
      <c r="B62" s="54" t="s">
        <v>105</v>
      </c>
      <c r="C62" s="104"/>
      <c r="D62" s="68" t="s">
        <v>86</v>
      </c>
      <c r="E62" s="68">
        <v>3</v>
      </c>
      <c r="F62" s="68" t="s">
        <v>87</v>
      </c>
      <c r="G62" s="95">
        <f>360*E62</f>
        <v>1080</v>
      </c>
      <c r="H62" s="93">
        <v>1</v>
      </c>
      <c r="I62" s="93" t="s">
        <v>86</v>
      </c>
      <c r="J62" s="94">
        <f>G62*H62/82800</f>
        <v>0.013043478260869565</v>
      </c>
      <c r="K62" s="68"/>
      <c r="L62" s="68"/>
      <c r="M62" s="68"/>
      <c r="N62" s="54"/>
    </row>
    <row r="63" spans="1:14" ht="18.75">
      <c r="A63" s="54"/>
      <c r="B63" s="54" t="s">
        <v>106</v>
      </c>
      <c r="C63" s="104"/>
      <c r="D63" s="68" t="s">
        <v>86</v>
      </c>
      <c r="E63" s="68">
        <v>3</v>
      </c>
      <c r="F63" s="68" t="s">
        <v>87</v>
      </c>
      <c r="G63" s="95">
        <f>360*E63</f>
        <v>1080</v>
      </c>
      <c r="H63" s="93">
        <v>1</v>
      </c>
      <c r="I63" s="93" t="s">
        <v>86</v>
      </c>
      <c r="J63" s="94">
        <f>G63*H63/82800</f>
        <v>0.013043478260869565</v>
      </c>
      <c r="K63" s="68"/>
      <c r="L63" s="68"/>
      <c r="M63" s="68"/>
      <c r="N63" s="54"/>
    </row>
    <row r="64" spans="1:14" ht="18.75">
      <c r="A64" s="54"/>
      <c r="B64" s="54" t="s">
        <v>107</v>
      </c>
      <c r="C64" s="104"/>
      <c r="D64" s="68" t="s">
        <v>86</v>
      </c>
      <c r="E64" s="68">
        <v>3</v>
      </c>
      <c r="F64" s="68" t="s">
        <v>87</v>
      </c>
      <c r="G64" s="95">
        <f>360*E64</f>
        <v>1080</v>
      </c>
      <c r="H64" s="93">
        <v>3</v>
      </c>
      <c r="I64" s="93" t="s">
        <v>86</v>
      </c>
      <c r="J64" s="94">
        <f>G64*H64/82800</f>
        <v>0.0391304347826087</v>
      </c>
      <c r="K64" s="68"/>
      <c r="L64" s="68"/>
      <c r="M64" s="68"/>
      <c r="N64" s="54"/>
    </row>
    <row r="65" spans="1:14" ht="18.75">
      <c r="A65" s="54"/>
      <c r="B65" s="54" t="s">
        <v>108</v>
      </c>
      <c r="C65" s="104"/>
      <c r="D65" s="68" t="s">
        <v>86</v>
      </c>
      <c r="E65" s="68">
        <v>3</v>
      </c>
      <c r="F65" s="68" t="s">
        <v>87</v>
      </c>
      <c r="G65" s="95">
        <f>360*E65</f>
        <v>1080</v>
      </c>
      <c r="H65" s="93">
        <v>6</v>
      </c>
      <c r="I65" s="93" t="s">
        <v>86</v>
      </c>
      <c r="J65" s="94">
        <f>G65*H65/82800</f>
        <v>0.0782608695652174</v>
      </c>
      <c r="K65" s="68"/>
      <c r="L65" s="68"/>
      <c r="M65" s="68"/>
      <c r="N65" s="54"/>
    </row>
    <row r="66" spans="1:14" ht="18.75">
      <c r="A66" s="54"/>
      <c r="B66" s="54" t="s">
        <v>109</v>
      </c>
      <c r="C66" s="104"/>
      <c r="D66" s="68"/>
      <c r="E66" s="68"/>
      <c r="F66" s="68"/>
      <c r="G66" s="68"/>
      <c r="H66" s="93"/>
      <c r="I66" s="93"/>
      <c r="J66" s="94"/>
      <c r="K66" s="68"/>
      <c r="L66" s="68"/>
      <c r="M66" s="68"/>
      <c r="N66" s="54"/>
    </row>
    <row r="67" spans="1:14" ht="18.75">
      <c r="A67" s="54"/>
      <c r="B67" s="54" t="s">
        <v>356</v>
      </c>
      <c r="C67" s="104"/>
      <c r="D67" s="68" t="s">
        <v>86</v>
      </c>
      <c r="E67" s="68">
        <v>50</v>
      </c>
      <c r="F67" s="68" t="s">
        <v>131</v>
      </c>
      <c r="G67" s="68">
        <v>50</v>
      </c>
      <c r="H67" s="93">
        <v>125</v>
      </c>
      <c r="I67" s="93" t="s">
        <v>220</v>
      </c>
      <c r="J67" s="94">
        <f>G67*H67/82800</f>
        <v>0.07548309178743962</v>
      </c>
      <c r="K67" s="68"/>
      <c r="L67" s="68"/>
      <c r="M67" s="68"/>
      <c r="N67" s="54"/>
    </row>
    <row r="68" spans="1:14" ht="19.5" thickBot="1">
      <c r="A68" s="54"/>
      <c r="B68" s="54" t="s">
        <v>357</v>
      </c>
      <c r="C68" s="104"/>
      <c r="D68" s="68"/>
      <c r="E68" s="68"/>
      <c r="F68" s="68"/>
      <c r="G68" s="68"/>
      <c r="H68" s="93"/>
      <c r="I68" s="93"/>
      <c r="J68" s="147"/>
      <c r="K68" s="68"/>
      <c r="L68" s="68"/>
      <c r="M68" s="68"/>
      <c r="N68" s="54"/>
    </row>
    <row r="69" spans="1:14" ht="21" thickBot="1">
      <c r="A69" s="457"/>
      <c r="B69" s="585" t="s">
        <v>221</v>
      </c>
      <c r="C69" s="586"/>
      <c r="D69" s="459"/>
      <c r="E69" s="459"/>
      <c r="F69" s="459"/>
      <c r="G69" s="571">
        <f>SUM(G8:G68)</f>
        <v>14470</v>
      </c>
      <c r="H69" s="567"/>
      <c r="I69" s="568"/>
      <c r="J69" s="569">
        <f>SUM(J6:J67)</f>
        <v>1.3487922705314008</v>
      </c>
      <c r="K69" s="570"/>
      <c r="L69" s="459"/>
      <c r="M69" s="459"/>
      <c r="N69" s="457"/>
    </row>
    <row r="70" spans="1:14" ht="20.25">
      <c r="A70" s="80" t="s">
        <v>345</v>
      </c>
      <c r="B70" s="54"/>
      <c r="C70" s="104"/>
      <c r="D70" s="68"/>
      <c r="E70" s="68"/>
      <c r="F70" s="68"/>
      <c r="G70" s="68"/>
      <c r="H70" s="93"/>
      <c r="I70" s="93"/>
      <c r="J70" s="94"/>
      <c r="K70" s="68"/>
      <c r="L70" s="68"/>
      <c r="M70" s="68"/>
      <c r="N70" s="54"/>
    </row>
    <row r="71" spans="1:14" ht="18.75">
      <c r="A71" s="100"/>
      <c r="B71" s="527" t="s">
        <v>453</v>
      </c>
      <c r="C71" s="527"/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</row>
    <row r="72" spans="1:14" ht="18.75">
      <c r="A72" s="100"/>
      <c r="B72" s="100"/>
      <c r="C72" s="107" t="s">
        <v>110</v>
      </c>
      <c r="D72" s="56" t="s">
        <v>86</v>
      </c>
      <c r="E72" s="56">
        <v>30</v>
      </c>
      <c r="F72" s="56" t="s">
        <v>131</v>
      </c>
      <c r="G72" s="56">
        <v>30</v>
      </c>
      <c r="H72" s="56">
        <v>150</v>
      </c>
      <c r="I72" s="56" t="s">
        <v>111</v>
      </c>
      <c r="J72" s="94">
        <f aca="true" t="shared" si="2" ref="J72:J83">G72*H72/82800</f>
        <v>0.05434782608695652</v>
      </c>
      <c r="K72" s="56"/>
      <c r="L72" s="56"/>
      <c r="M72" s="56"/>
      <c r="N72" s="56"/>
    </row>
    <row r="73" spans="1:14" ht="18.75">
      <c r="A73" s="100"/>
      <c r="B73" s="100"/>
      <c r="C73" s="107" t="s">
        <v>381</v>
      </c>
      <c r="D73" s="56" t="s">
        <v>86</v>
      </c>
      <c r="E73" s="56">
        <v>30</v>
      </c>
      <c r="F73" s="56" t="s">
        <v>131</v>
      </c>
      <c r="G73" s="56">
        <v>30</v>
      </c>
      <c r="H73" s="56">
        <v>50</v>
      </c>
      <c r="I73" s="56" t="s">
        <v>111</v>
      </c>
      <c r="J73" s="94">
        <f t="shared" si="2"/>
        <v>0.018115942028985508</v>
      </c>
      <c r="K73" s="56"/>
      <c r="L73" s="56"/>
      <c r="M73" s="56"/>
      <c r="N73" s="56"/>
    </row>
    <row r="74" spans="1:14" ht="18.75">
      <c r="A74" s="100"/>
      <c r="B74" s="100"/>
      <c r="C74" s="107" t="s">
        <v>388</v>
      </c>
      <c r="D74" s="56" t="s">
        <v>86</v>
      </c>
      <c r="E74" s="56">
        <v>15</v>
      </c>
      <c r="F74" s="56" t="s">
        <v>131</v>
      </c>
      <c r="G74" s="56">
        <v>15</v>
      </c>
      <c r="H74" s="56">
        <v>150</v>
      </c>
      <c r="I74" s="56" t="s">
        <v>111</v>
      </c>
      <c r="J74" s="94">
        <f t="shared" si="2"/>
        <v>0.02717391304347826</v>
      </c>
      <c r="K74" s="56"/>
      <c r="L74" s="56"/>
      <c r="M74" s="56"/>
      <c r="N74" s="56"/>
    </row>
    <row r="75" spans="1:14" ht="18.75">
      <c r="A75" s="100"/>
      <c r="B75" s="100"/>
      <c r="C75" s="107" t="s">
        <v>383</v>
      </c>
      <c r="D75" s="56" t="s">
        <v>86</v>
      </c>
      <c r="E75" s="56">
        <v>15</v>
      </c>
      <c r="F75" s="56" t="s">
        <v>131</v>
      </c>
      <c r="G75" s="56">
        <v>15</v>
      </c>
      <c r="H75" s="56">
        <v>150</v>
      </c>
      <c r="I75" s="56" t="s">
        <v>111</v>
      </c>
      <c r="J75" s="94">
        <f>G75*H75/82800</f>
        <v>0.02717391304347826</v>
      </c>
      <c r="K75" s="56"/>
      <c r="L75" s="56"/>
      <c r="M75" s="56"/>
      <c r="N75" s="56"/>
    </row>
    <row r="76" spans="1:14" ht="18.75">
      <c r="A76" s="100"/>
      <c r="B76" s="100"/>
      <c r="C76" s="108" t="s">
        <v>112</v>
      </c>
      <c r="D76" s="56"/>
      <c r="E76" s="56"/>
      <c r="F76" s="56"/>
      <c r="G76" s="56"/>
      <c r="H76" s="56"/>
      <c r="I76" s="56"/>
      <c r="J76" s="94"/>
      <c r="K76" s="56"/>
      <c r="L76" s="56"/>
      <c r="M76" s="56"/>
      <c r="N76" s="56"/>
    </row>
    <row r="77" spans="1:14" ht="18.75">
      <c r="A77" s="100"/>
      <c r="B77" s="100"/>
      <c r="C77" s="108" t="s">
        <v>466</v>
      </c>
      <c r="D77" s="56" t="s">
        <v>86</v>
      </c>
      <c r="E77" s="56">
        <v>30</v>
      </c>
      <c r="F77" s="56" t="s">
        <v>131</v>
      </c>
      <c r="G77" s="56">
        <v>30</v>
      </c>
      <c r="H77" s="56">
        <v>150</v>
      </c>
      <c r="I77" s="56" t="s">
        <v>111</v>
      </c>
      <c r="J77" s="94">
        <f t="shared" si="2"/>
        <v>0.05434782608695652</v>
      </c>
      <c r="K77" s="56"/>
      <c r="L77" s="56"/>
      <c r="M77" s="56"/>
      <c r="N77" s="56"/>
    </row>
    <row r="78" spans="1:14" ht="18.75">
      <c r="A78" s="100"/>
      <c r="B78" s="100"/>
      <c r="C78" s="108" t="s">
        <v>390</v>
      </c>
      <c r="D78" s="56" t="s">
        <v>86</v>
      </c>
      <c r="E78" s="56">
        <v>15</v>
      </c>
      <c r="F78" s="56" t="s">
        <v>131</v>
      </c>
      <c r="G78" s="56">
        <v>15</v>
      </c>
      <c r="H78" s="56">
        <v>150</v>
      </c>
      <c r="I78" s="56" t="s">
        <v>111</v>
      </c>
      <c r="J78" s="94">
        <f t="shared" si="2"/>
        <v>0.02717391304347826</v>
      </c>
      <c r="K78" s="56"/>
      <c r="L78" s="56"/>
      <c r="M78" s="56"/>
      <c r="N78" s="56"/>
    </row>
    <row r="79" spans="1:14" ht="18.75">
      <c r="A79" s="100"/>
      <c r="B79" s="100"/>
      <c r="C79" s="108" t="s">
        <v>391</v>
      </c>
      <c r="D79" s="56" t="s">
        <v>86</v>
      </c>
      <c r="E79" s="56">
        <v>15</v>
      </c>
      <c r="F79" s="56" t="s">
        <v>131</v>
      </c>
      <c r="G79" s="56">
        <v>15</v>
      </c>
      <c r="H79" s="56">
        <v>150</v>
      </c>
      <c r="I79" s="56" t="s">
        <v>111</v>
      </c>
      <c r="J79" s="94">
        <f t="shared" si="2"/>
        <v>0.02717391304347826</v>
      </c>
      <c r="K79" s="56"/>
      <c r="L79" s="56"/>
      <c r="M79" s="56"/>
      <c r="N79" s="56"/>
    </row>
    <row r="80" spans="1:14" ht="18.75">
      <c r="A80" s="100"/>
      <c r="B80" s="100"/>
      <c r="C80" s="108" t="s">
        <v>382</v>
      </c>
      <c r="D80" s="56" t="s">
        <v>86</v>
      </c>
      <c r="E80" s="56">
        <v>30</v>
      </c>
      <c r="F80" s="56" t="s">
        <v>131</v>
      </c>
      <c r="G80" s="56">
        <v>30</v>
      </c>
      <c r="H80" s="56">
        <v>120</v>
      </c>
      <c r="I80" s="56" t="s">
        <v>111</v>
      </c>
      <c r="J80" s="94">
        <f t="shared" si="2"/>
        <v>0.043478260869565216</v>
      </c>
      <c r="K80" s="56"/>
      <c r="L80" s="56"/>
      <c r="M80" s="56"/>
      <c r="N80" s="56"/>
    </row>
    <row r="81" spans="1:14" ht="18.75">
      <c r="A81" s="100"/>
      <c r="B81" s="100"/>
      <c r="C81" s="108" t="s">
        <v>389</v>
      </c>
      <c r="D81" s="56" t="s">
        <v>86</v>
      </c>
      <c r="E81" s="56">
        <v>30</v>
      </c>
      <c r="F81" s="56" t="s">
        <v>131</v>
      </c>
      <c r="G81" s="56">
        <v>30</v>
      </c>
      <c r="H81" s="56">
        <v>120</v>
      </c>
      <c r="I81" s="56" t="s">
        <v>111</v>
      </c>
      <c r="J81" s="94">
        <f>G81*H81/82800</f>
        <v>0.043478260869565216</v>
      </c>
      <c r="K81" s="56"/>
      <c r="L81" s="56"/>
      <c r="M81" s="56"/>
      <c r="N81" s="56"/>
    </row>
    <row r="82" spans="1:14" ht="18.75">
      <c r="A82" s="100"/>
      <c r="B82" s="100"/>
      <c r="C82" s="108" t="s">
        <v>384</v>
      </c>
      <c r="D82" s="56" t="s">
        <v>86</v>
      </c>
      <c r="E82" s="56">
        <v>30</v>
      </c>
      <c r="F82" s="56" t="s">
        <v>131</v>
      </c>
      <c r="G82" s="56">
        <v>30</v>
      </c>
      <c r="H82" s="56">
        <v>120</v>
      </c>
      <c r="I82" s="56" t="s">
        <v>111</v>
      </c>
      <c r="J82" s="94">
        <f>G82*H82/82800</f>
        <v>0.043478260869565216</v>
      </c>
      <c r="K82" s="56"/>
      <c r="L82" s="56"/>
      <c r="M82" s="56"/>
      <c r="N82" s="56"/>
    </row>
    <row r="83" spans="1:14" ht="18.75">
      <c r="A83" s="100"/>
      <c r="B83" s="100"/>
      <c r="C83" s="107" t="s">
        <v>386</v>
      </c>
      <c r="D83" s="56" t="s">
        <v>111</v>
      </c>
      <c r="E83" s="56">
        <v>1</v>
      </c>
      <c r="F83" s="56" t="s">
        <v>87</v>
      </c>
      <c r="G83" s="56">
        <f>60*6</f>
        <v>360</v>
      </c>
      <c r="H83" s="56">
        <v>150</v>
      </c>
      <c r="I83" s="56" t="s">
        <v>111</v>
      </c>
      <c r="J83" s="94">
        <f t="shared" si="2"/>
        <v>0.6521739130434783</v>
      </c>
      <c r="K83" s="56"/>
      <c r="L83" s="56"/>
      <c r="M83" s="56"/>
      <c r="N83" s="56"/>
    </row>
    <row r="84" spans="1:14" ht="18.75">
      <c r="A84" s="100"/>
      <c r="B84" s="100"/>
      <c r="C84" s="107" t="s">
        <v>387</v>
      </c>
      <c r="D84" s="56"/>
      <c r="E84" s="56"/>
      <c r="F84" s="56"/>
      <c r="G84" s="56"/>
      <c r="H84" s="56"/>
      <c r="I84" s="56"/>
      <c r="J84" s="94"/>
      <c r="K84" s="56"/>
      <c r="L84" s="56"/>
      <c r="M84" s="56"/>
      <c r="N84" s="56"/>
    </row>
    <row r="85" spans="1:14" ht="18.75">
      <c r="A85" s="100"/>
      <c r="B85" s="100"/>
      <c r="C85" s="107" t="s">
        <v>392</v>
      </c>
      <c r="D85" s="56" t="s">
        <v>111</v>
      </c>
      <c r="E85" s="56">
        <v>1</v>
      </c>
      <c r="F85" s="56" t="s">
        <v>87</v>
      </c>
      <c r="G85" s="56">
        <f>60*6</f>
        <v>360</v>
      </c>
      <c r="H85" s="56">
        <v>150</v>
      </c>
      <c r="I85" s="56" t="s">
        <v>111</v>
      </c>
      <c r="J85" s="94">
        <f>G85*H85/82800</f>
        <v>0.6521739130434783</v>
      </c>
      <c r="K85" s="56"/>
      <c r="L85" s="56"/>
      <c r="M85" s="56"/>
      <c r="N85" s="56"/>
    </row>
    <row r="86" spans="1:14" ht="18.75">
      <c r="A86" s="100"/>
      <c r="B86" s="123" t="s">
        <v>454</v>
      </c>
      <c r="C86" s="109"/>
      <c r="D86" s="101"/>
      <c r="E86" s="101"/>
      <c r="F86" s="101"/>
      <c r="G86" s="101"/>
      <c r="H86" s="100"/>
      <c r="I86" s="100"/>
      <c r="J86" s="125"/>
      <c r="K86" s="100"/>
      <c r="L86" s="100"/>
      <c r="M86" s="100"/>
      <c r="N86" s="100"/>
    </row>
    <row r="87" spans="1:14" ht="18.75">
      <c r="A87" s="100"/>
      <c r="B87" s="100"/>
      <c r="C87" s="107" t="s">
        <v>113</v>
      </c>
      <c r="D87" s="56" t="s">
        <v>111</v>
      </c>
      <c r="E87" s="56">
        <v>30</v>
      </c>
      <c r="F87" s="56" t="s">
        <v>131</v>
      </c>
      <c r="G87" s="56">
        <v>30</v>
      </c>
      <c r="H87" s="56">
        <v>150</v>
      </c>
      <c r="I87" s="56" t="s">
        <v>111</v>
      </c>
      <c r="J87" s="94">
        <f aca="true" t="shared" si="3" ref="J87:J92">G87*H87/82800</f>
        <v>0.05434782608695652</v>
      </c>
      <c r="K87" s="56"/>
      <c r="L87" s="56"/>
      <c r="M87" s="56"/>
      <c r="N87" s="56"/>
    </row>
    <row r="88" spans="1:14" ht="18.75">
      <c r="A88" s="100"/>
      <c r="B88" s="100"/>
      <c r="C88" s="107" t="s">
        <v>385</v>
      </c>
      <c r="D88" s="56" t="s">
        <v>111</v>
      </c>
      <c r="E88" s="56">
        <v>15</v>
      </c>
      <c r="F88" s="56" t="s">
        <v>131</v>
      </c>
      <c r="G88" s="56">
        <v>10</v>
      </c>
      <c r="H88" s="56">
        <v>150</v>
      </c>
      <c r="I88" s="56" t="s">
        <v>111</v>
      </c>
      <c r="J88" s="94">
        <f t="shared" si="3"/>
        <v>0.018115942028985508</v>
      </c>
      <c r="K88" s="56"/>
      <c r="L88" s="56"/>
      <c r="M88" s="56"/>
      <c r="N88" s="56"/>
    </row>
    <row r="89" spans="1:14" ht="18.75">
      <c r="A89" s="100"/>
      <c r="B89" s="100"/>
      <c r="C89" s="108" t="s">
        <v>393</v>
      </c>
      <c r="D89" s="56" t="s">
        <v>111</v>
      </c>
      <c r="E89" s="56">
        <v>45</v>
      </c>
      <c r="F89" s="56" t="s">
        <v>131</v>
      </c>
      <c r="G89" s="56">
        <v>45</v>
      </c>
      <c r="H89" s="56">
        <v>120</v>
      </c>
      <c r="I89" s="56" t="s">
        <v>111</v>
      </c>
      <c r="J89" s="94">
        <f t="shared" si="3"/>
        <v>0.06521739130434782</v>
      </c>
      <c r="K89" s="56"/>
      <c r="L89" s="56"/>
      <c r="M89" s="56"/>
      <c r="N89" s="56"/>
    </row>
    <row r="90" spans="1:14" ht="18.75">
      <c r="A90" s="100"/>
      <c r="B90" s="100"/>
      <c r="C90" s="108" t="s">
        <v>467</v>
      </c>
      <c r="D90" s="56" t="s">
        <v>111</v>
      </c>
      <c r="E90" s="56">
        <v>30</v>
      </c>
      <c r="F90" s="56" t="s">
        <v>131</v>
      </c>
      <c r="G90" s="56">
        <v>30</v>
      </c>
      <c r="H90" s="56">
        <v>150</v>
      </c>
      <c r="I90" s="56" t="s">
        <v>111</v>
      </c>
      <c r="J90" s="94">
        <f t="shared" si="3"/>
        <v>0.05434782608695652</v>
      </c>
      <c r="K90" s="56"/>
      <c r="L90" s="56"/>
      <c r="M90" s="56"/>
      <c r="N90" s="56"/>
    </row>
    <row r="91" spans="1:14" ht="18.75">
      <c r="A91" s="100"/>
      <c r="B91" s="100"/>
      <c r="C91" s="107" t="s">
        <v>394</v>
      </c>
      <c r="D91" s="56" t="s">
        <v>111</v>
      </c>
      <c r="E91" s="56">
        <v>20</v>
      </c>
      <c r="F91" s="56" t="s">
        <v>131</v>
      </c>
      <c r="G91" s="56">
        <v>20</v>
      </c>
      <c r="H91" s="56">
        <v>150</v>
      </c>
      <c r="I91" s="56" t="s">
        <v>111</v>
      </c>
      <c r="J91" s="94">
        <f t="shared" si="3"/>
        <v>0.036231884057971016</v>
      </c>
      <c r="K91" s="56"/>
      <c r="L91" s="56"/>
      <c r="M91" s="56"/>
      <c r="N91" s="56"/>
    </row>
    <row r="92" spans="1:14" ht="18.75">
      <c r="A92" s="100"/>
      <c r="B92" s="100"/>
      <c r="C92" s="107" t="s">
        <v>395</v>
      </c>
      <c r="D92" s="56" t="s">
        <v>111</v>
      </c>
      <c r="E92" s="56">
        <v>45</v>
      </c>
      <c r="F92" s="56" t="s">
        <v>131</v>
      </c>
      <c r="G92" s="56">
        <v>45</v>
      </c>
      <c r="H92" s="56">
        <v>30</v>
      </c>
      <c r="I92" s="56" t="s">
        <v>111</v>
      </c>
      <c r="J92" s="94">
        <f t="shared" si="3"/>
        <v>0.016304347826086956</v>
      </c>
      <c r="K92" s="56"/>
      <c r="L92" s="56"/>
      <c r="M92" s="56"/>
      <c r="N92" s="56"/>
    </row>
    <row r="93" spans="1:14" ht="18.75">
      <c r="A93" s="100"/>
      <c r="B93" s="100"/>
      <c r="C93" s="107" t="s">
        <v>396</v>
      </c>
      <c r="D93" s="56"/>
      <c r="E93" s="56"/>
      <c r="F93" s="56"/>
      <c r="G93" s="56"/>
      <c r="H93" s="56"/>
      <c r="I93" s="56"/>
      <c r="J93" s="94"/>
      <c r="K93" s="56"/>
      <c r="L93" s="56"/>
      <c r="M93" s="56"/>
      <c r="N93" s="56"/>
    </row>
    <row r="94" spans="1:14" ht="18.75">
      <c r="A94" s="100"/>
      <c r="B94" s="84" t="s">
        <v>455</v>
      </c>
      <c r="C94" s="110"/>
      <c r="D94" s="56"/>
      <c r="E94" s="56"/>
      <c r="F94" s="56"/>
      <c r="G94" s="56"/>
      <c r="H94" s="526"/>
      <c r="I94" s="526"/>
      <c r="J94" s="83"/>
      <c r="K94" s="56"/>
      <c r="L94" s="56"/>
      <c r="M94" s="56"/>
      <c r="N94" s="56"/>
    </row>
    <row r="95" spans="1:14" ht="18.75">
      <c r="A95" s="100"/>
      <c r="B95" s="100"/>
      <c r="C95" s="107" t="s">
        <v>440</v>
      </c>
      <c r="D95" s="56" t="s">
        <v>111</v>
      </c>
      <c r="E95" s="56">
        <v>20</v>
      </c>
      <c r="F95" s="56" t="s">
        <v>131</v>
      </c>
      <c r="G95" s="56">
        <v>20</v>
      </c>
      <c r="H95" s="56">
        <v>95</v>
      </c>
      <c r="I95" s="56" t="s">
        <v>111</v>
      </c>
      <c r="J95" s="94">
        <f aca="true" t="shared" si="4" ref="J95:J107">G95*H95/82800</f>
        <v>0.022946859903381644</v>
      </c>
      <c r="K95" s="56"/>
      <c r="L95" s="56"/>
      <c r="M95" s="56"/>
      <c r="N95" s="56"/>
    </row>
    <row r="96" spans="1:14" ht="18.75">
      <c r="A96" s="100"/>
      <c r="B96" s="100"/>
      <c r="C96" s="107" t="s">
        <v>441</v>
      </c>
      <c r="D96" s="56" t="s">
        <v>111</v>
      </c>
      <c r="E96" s="56">
        <v>30</v>
      </c>
      <c r="F96" s="56" t="s">
        <v>131</v>
      </c>
      <c r="G96" s="56">
        <v>30</v>
      </c>
      <c r="H96" s="56">
        <v>95</v>
      </c>
      <c r="I96" s="56" t="s">
        <v>111</v>
      </c>
      <c r="J96" s="94">
        <f t="shared" si="4"/>
        <v>0.034420289855072464</v>
      </c>
      <c r="K96" s="56"/>
      <c r="L96" s="56"/>
      <c r="M96" s="56"/>
      <c r="N96" s="56"/>
    </row>
    <row r="97" spans="1:14" ht="18.75">
      <c r="A97" s="100"/>
      <c r="B97" s="100"/>
      <c r="C97" s="108" t="s">
        <v>442</v>
      </c>
      <c r="D97" s="56" t="s">
        <v>111</v>
      </c>
      <c r="E97" s="56">
        <v>30</v>
      </c>
      <c r="F97" s="56" t="s">
        <v>131</v>
      </c>
      <c r="G97" s="56">
        <v>30</v>
      </c>
      <c r="H97" s="56">
        <v>2</v>
      </c>
      <c r="I97" s="56" t="s">
        <v>111</v>
      </c>
      <c r="J97" s="94">
        <f t="shared" si="4"/>
        <v>0.0007246376811594203</v>
      </c>
      <c r="K97" s="56"/>
      <c r="L97" s="56"/>
      <c r="M97" s="56"/>
      <c r="N97" s="56"/>
    </row>
    <row r="98" spans="1:14" ht="18.75">
      <c r="A98" s="100"/>
      <c r="B98" s="100"/>
      <c r="C98" s="108" t="s">
        <v>443</v>
      </c>
      <c r="D98" s="56" t="s">
        <v>111</v>
      </c>
      <c r="E98" s="56">
        <v>1</v>
      </c>
      <c r="F98" s="56" t="s">
        <v>87</v>
      </c>
      <c r="G98" s="56">
        <f>60*6</f>
        <v>360</v>
      </c>
      <c r="H98" s="56">
        <v>2</v>
      </c>
      <c r="I98" s="56" t="s">
        <v>111</v>
      </c>
      <c r="J98" s="94">
        <f t="shared" si="4"/>
        <v>0.008695652173913044</v>
      </c>
      <c r="K98" s="56"/>
      <c r="L98" s="56"/>
      <c r="M98" s="56"/>
      <c r="N98" s="56"/>
    </row>
    <row r="99" spans="1:14" ht="18.75">
      <c r="A99" s="100"/>
      <c r="B99" s="100"/>
      <c r="C99" s="108" t="s">
        <v>116</v>
      </c>
      <c r="D99" s="56" t="s">
        <v>111</v>
      </c>
      <c r="E99" s="56">
        <v>30</v>
      </c>
      <c r="F99" s="56" t="s">
        <v>131</v>
      </c>
      <c r="G99" s="56">
        <v>30</v>
      </c>
      <c r="H99" s="56">
        <v>2</v>
      </c>
      <c r="I99" s="56" t="s">
        <v>111</v>
      </c>
      <c r="J99" s="94">
        <f t="shared" si="4"/>
        <v>0.0007246376811594203</v>
      </c>
      <c r="K99" s="56"/>
      <c r="L99" s="56"/>
      <c r="M99" s="56"/>
      <c r="N99" s="56"/>
    </row>
    <row r="100" spans="1:14" ht="18.75">
      <c r="A100" s="100"/>
      <c r="B100" s="100"/>
      <c r="C100" s="107" t="s">
        <v>444</v>
      </c>
      <c r="D100" s="56" t="s">
        <v>111</v>
      </c>
      <c r="E100" s="56">
        <v>20</v>
      </c>
      <c r="F100" s="56" t="s">
        <v>131</v>
      </c>
      <c r="G100" s="56">
        <v>20</v>
      </c>
      <c r="H100" s="56">
        <v>95</v>
      </c>
      <c r="I100" s="56" t="s">
        <v>111</v>
      </c>
      <c r="J100" s="94">
        <f t="shared" si="4"/>
        <v>0.022946859903381644</v>
      </c>
      <c r="K100" s="56"/>
      <c r="L100" s="56"/>
      <c r="M100" s="56"/>
      <c r="N100" s="56"/>
    </row>
    <row r="101" spans="1:14" ht="18.75">
      <c r="A101" s="100"/>
      <c r="B101" s="100"/>
      <c r="C101" s="107" t="s">
        <v>445</v>
      </c>
      <c r="D101" s="56" t="s">
        <v>86</v>
      </c>
      <c r="E101" s="56">
        <v>15</v>
      </c>
      <c r="F101" s="56" t="s">
        <v>131</v>
      </c>
      <c r="G101" s="56">
        <v>15</v>
      </c>
      <c r="H101" s="56">
        <v>95</v>
      </c>
      <c r="I101" s="56" t="s">
        <v>111</v>
      </c>
      <c r="J101" s="94">
        <f t="shared" si="4"/>
        <v>0.017210144927536232</v>
      </c>
      <c r="K101" s="56"/>
      <c r="L101" s="56"/>
      <c r="M101" s="56"/>
      <c r="N101" s="56"/>
    </row>
    <row r="102" spans="1:14" ht="18.75">
      <c r="A102" s="100"/>
      <c r="B102" s="100"/>
      <c r="C102" s="108" t="s">
        <v>446</v>
      </c>
      <c r="D102" s="56" t="s">
        <v>86</v>
      </c>
      <c r="E102" s="56">
        <v>10</v>
      </c>
      <c r="F102" s="56" t="s">
        <v>131</v>
      </c>
      <c r="G102" s="56">
        <v>10</v>
      </c>
      <c r="H102" s="56">
        <v>24</v>
      </c>
      <c r="I102" s="56" t="s">
        <v>111</v>
      </c>
      <c r="J102" s="94">
        <f t="shared" si="4"/>
        <v>0.002898550724637681</v>
      </c>
      <c r="K102" s="56"/>
      <c r="L102" s="56"/>
      <c r="M102" s="56"/>
      <c r="N102" s="56"/>
    </row>
    <row r="103" spans="1:14" ht="18.75">
      <c r="A103" s="100"/>
      <c r="B103" s="100"/>
      <c r="C103" s="108" t="s">
        <v>447</v>
      </c>
      <c r="D103" s="56" t="s">
        <v>86</v>
      </c>
      <c r="E103" s="56">
        <v>15</v>
      </c>
      <c r="F103" s="56" t="s">
        <v>131</v>
      </c>
      <c r="G103" s="56">
        <v>15</v>
      </c>
      <c r="H103" s="56">
        <v>24</v>
      </c>
      <c r="I103" s="56" t="s">
        <v>111</v>
      </c>
      <c r="J103" s="94">
        <f t="shared" si="4"/>
        <v>0.004347826086956522</v>
      </c>
      <c r="K103" s="56"/>
      <c r="L103" s="56"/>
      <c r="M103" s="56"/>
      <c r="N103" s="56"/>
    </row>
    <row r="104" spans="1:14" ht="18.75">
      <c r="A104" s="100"/>
      <c r="B104" s="100"/>
      <c r="C104" s="108" t="s">
        <v>448</v>
      </c>
      <c r="D104" s="56" t="s">
        <v>86</v>
      </c>
      <c r="E104" s="56">
        <v>30</v>
      </c>
      <c r="F104" s="56" t="s">
        <v>131</v>
      </c>
      <c r="G104" s="56">
        <v>30</v>
      </c>
      <c r="H104" s="56">
        <v>24</v>
      </c>
      <c r="I104" s="56" t="s">
        <v>111</v>
      </c>
      <c r="J104" s="94">
        <f t="shared" si="4"/>
        <v>0.008695652173913044</v>
      </c>
      <c r="K104" s="56"/>
      <c r="L104" s="56"/>
      <c r="M104" s="56"/>
      <c r="N104" s="56"/>
    </row>
    <row r="105" spans="1:14" ht="18.75">
      <c r="A105" s="100"/>
      <c r="B105" s="100"/>
      <c r="C105" s="108" t="s">
        <v>449</v>
      </c>
      <c r="D105" s="56" t="s">
        <v>86</v>
      </c>
      <c r="E105" s="56">
        <v>30</v>
      </c>
      <c r="F105" s="56" t="s">
        <v>131</v>
      </c>
      <c r="G105" s="56">
        <v>30</v>
      </c>
      <c r="H105" s="56">
        <v>24</v>
      </c>
      <c r="I105" s="56" t="s">
        <v>111</v>
      </c>
      <c r="J105" s="94">
        <f t="shared" si="4"/>
        <v>0.008695652173913044</v>
      </c>
      <c r="K105" s="56"/>
      <c r="L105" s="56"/>
      <c r="M105" s="56"/>
      <c r="N105" s="56"/>
    </row>
    <row r="106" spans="1:14" ht="18.75">
      <c r="A106" s="100"/>
      <c r="B106" s="100"/>
      <c r="C106" s="108" t="s">
        <v>450</v>
      </c>
      <c r="D106" s="56" t="s">
        <v>86</v>
      </c>
      <c r="E106" s="56">
        <v>30</v>
      </c>
      <c r="F106" s="56" t="s">
        <v>131</v>
      </c>
      <c r="G106" s="56">
        <v>30</v>
      </c>
      <c r="H106" s="56">
        <v>24</v>
      </c>
      <c r="I106" s="56" t="s">
        <v>111</v>
      </c>
      <c r="J106" s="94">
        <f t="shared" si="4"/>
        <v>0.008695652173913044</v>
      </c>
      <c r="K106" s="56"/>
      <c r="L106" s="56"/>
      <c r="M106" s="56"/>
      <c r="N106" s="56"/>
    </row>
    <row r="107" spans="1:14" ht="18.75">
      <c r="A107" s="100"/>
      <c r="B107" s="100"/>
      <c r="C107" s="107" t="s">
        <v>451</v>
      </c>
      <c r="D107" s="56" t="s">
        <v>111</v>
      </c>
      <c r="E107" s="56">
        <v>3</v>
      </c>
      <c r="F107" s="56" t="s">
        <v>349</v>
      </c>
      <c r="G107" s="56">
        <f>60*3</f>
        <v>180</v>
      </c>
      <c r="H107" s="56">
        <v>24</v>
      </c>
      <c r="I107" s="56" t="s">
        <v>111</v>
      </c>
      <c r="J107" s="94">
        <f t="shared" si="4"/>
        <v>0.05217391304347826</v>
      </c>
      <c r="K107" s="56"/>
      <c r="L107" s="56"/>
      <c r="M107" s="56"/>
      <c r="N107" s="56"/>
    </row>
    <row r="108" spans="1:14" ht="18.75">
      <c r="A108" s="100"/>
      <c r="B108" s="100"/>
      <c r="C108" s="107" t="s">
        <v>439</v>
      </c>
      <c r="D108" s="56"/>
      <c r="E108" s="56"/>
      <c r="F108" s="56"/>
      <c r="G108" s="56"/>
      <c r="H108" s="56"/>
      <c r="I108" s="56"/>
      <c r="J108" s="94"/>
      <c r="K108" s="56"/>
      <c r="L108" s="56"/>
      <c r="M108" s="56"/>
      <c r="N108" s="56"/>
    </row>
    <row r="109" spans="1:14" ht="18.75">
      <c r="A109" s="100"/>
      <c r="B109" s="100"/>
      <c r="C109" s="107" t="s">
        <v>469</v>
      </c>
      <c r="D109" s="56" t="s">
        <v>111</v>
      </c>
      <c r="E109" s="56">
        <v>1</v>
      </c>
      <c r="F109" s="56" t="s">
        <v>349</v>
      </c>
      <c r="G109" s="56">
        <v>60</v>
      </c>
      <c r="H109" s="56">
        <v>95</v>
      </c>
      <c r="I109" s="56" t="s">
        <v>111</v>
      </c>
      <c r="J109" s="94">
        <f>G109*H109/82800</f>
        <v>0.06884057971014493</v>
      </c>
      <c r="K109" s="56"/>
      <c r="L109" s="56"/>
      <c r="M109" s="56"/>
      <c r="N109" s="56"/>
    </row>
    <row r="110" spans="1:14" ht="18.75">
      <c r="A110" s="100"/>
      <c r="B110" s="100"/>
      <c r="C110" s="107" t="s">
        <v>452</v>
      </c>
      <c r="D110" s="56" t="s">
        <v>111</v>
      </c>
      <c r="E110" s="56">
        <v>1</v>
      </c>
      <c r="F110" s="56" t="s">
        <v>349</v>
      </c>
      <c r="G110" s="56">
        <v>60</v>
      </c>
      <c r="H110" s="56">
        <v>24</v>
      </c>
      <c r="I110" s="56" t="s">
        <v>111</v>
      </c>
      <c r="J110" s="94">
        <f>G110*H110/82800</f>
        <v>0.017391304347826087</v>
      </c>
      <c r="K110" s="56"/>
      <c r="L110" s="56"/>
      <c r="M110" s="56"/>
      <c r="N110" s="56"/>
    </row>
    <row r="111" spans="1:14" ht="18.75">
      <c r="A111" s="100"/>
      <c r="B111" s="84" t="s">
        <v>481</v>
      </c>
      <c r="C111" s="107"/>
      <c r="D111" s="56"/>
      <c r="E111" s="56"/>
      <c r="F111" s="56"/>
      <c r="G111" s="56"/>
      <c r="H111" s="526"/>
      <c r="I111" s="526"/>
      <c r="J111" s="81"/>
      <c r="K111" s="55"/>
      <c r="L111" s="55"/>
      <c r="M111" s="55"/>
      <c r="N111" s="55"/>
    </row>
    <row r="112" spans="1:14" ht="18.75">
      <c r="A112" s="100"/>
      <c r="B112" s="100"/>
      <c r="C112" s="107" t="s">
        <v>463</v>
      </c>
      <c r="D112" s="56" t="s">
        <v>111</v>
      </c>
      <c r="E112" s="56">
        <v>15</v>
      </c>
      <c r="F112" s="56" t="s">
        <v>131</v>
      </c>
      <c r="G112" s="56">
        <v>15</v>
      </c>
      <c r="H112" s="56">
        <v>516</v>
      </c>
      <c r="I112" s="56" t="s">
        <v>111</v>
      </c>
      <c r="J112" s="94">
        <f aca="true" t="shared" si="5" ref="J112:J121">G112*H112/82800</f>
        <v>0.09347826086956522</v>
      </c>
      <c r="K112" s="56"/>
      <c r="L112" s="56"/>
      <c r="M112" s="56"/>
      <c r="N112" s="56"/>
    </row>
    <row r="113" spans="1:14" ht="18.75">
      <c r="A113" s="100"/>
      <c r="B113" s="100"/>
      <c r="C113" s="107" t="s">
        <v>456</v>
      </c>
      <c r="D113" s="56" t="s">
        <v>86</v>
      </c>
      <c r="E113" s="56">
        <v>10</v>
      </c>
      <c r="F113" s="56" t="s">
        <v>131</v>
      </c>
      <c r="G113" s="56">
        <v>10</v>
      </c>
      <c r="H113" s="56">
        <v>516</v>
      </c>
      <c r="I113" s="56" t="s">
        <v>111</v>
      </c>
      <c r="J113" s="94">
        <f t="shared" si="5"/>
        <v>0.06231884057971015</v>
      </c>
      <c r="K113" s="56"/>
      <c r="L113" s="56"/>
      <c r="M113" s="56"/>
      <c r="N113" s="56"/>
    </row>
    <row r="114" spans="1:14" ht="18.75">
      <c r="A114" s="100"/>
      <c r="B114" s="100"/>
      <c r="C114" s="108" t="s">
        <v>464</v>
      </c>
      <c r="D114" s="56" t="s">
        <v>86</v>
      </c>
      <c r="E114" s="56">
        <v>10</v>
      </c>
      <c r="F114" s="56" t="s">
        <v>131</v>
      </c>
      <c r="G114" s="56">
        <v>10</v>
      </c>
      <c r="H114" s="56">
        <v>516</v>
      </c>
      <c r="I114" s="56" t="s">
        <v>111</v>
      </c>
      <c r="J114" s="94">
        <f t="shared" si="5"/>
        <v>0.06231884057971015</v>
      </c>
      <c r="K114" s="56"/>
      <c r="L114" s="56"/>
      <c r="M114" s="56"/>
      <c r="N114" s="56"/>
    </row>
    <row r="115" spans="1:14" ht="18.75">
      <c r="A115" s="100"/>
      <c r="B115" s="100"/>
      <c r="C115" s="108" t="s">
        <v>114</v>
      </c>
      <c r="D115" s="56"/>
      <c r="E115" s="56"/>
      <c r="F115" s="56"/>
      <c r="G115" s="56"/>
      <c r="H115" s="56"/>
      <c r="I115" s="56"/>
      <c r="J115" s="94"/>
      <c r="K115" s="56"/>
      <c r="L115" s="56"/>
      <c r="M115" s="56"/>
      <c r="N115" s="56"/>
    </row>
    <row r="116" spans="1:14" ht="18.75">
      <c r="A116" s="100"/>
      <c r="B116" s="100"/>
      <c r="C116" s="108" t="s">
        <v>465</v>
      </c>
      <c r="D116" s="56" t="s">
        <v>86</v>
      </c>
      <c r="E116" s="56">
        <v>30</v>
      </c>
      <c r="F116" s="56" t="s">
        <v>131</v>
      </c>
      <c r="G116" s="56">
        <v>30</v>
      </c>
      <c r="H116" s="56">
        <v>516</v>
      </c>
      <c r="I116" s="56" t="s">
        <v>111</v>
      </c>
      <c r="J116" s="94">
        <f t="shared" si="5"/>
        <v>0.18695652173913044</v>
      </c>
      <c r="K116" s="56"/>
      <c r="L116" s="56"/>
      <c r="M116" s="56"/>
      <c r="N116" s="56"/>
    </row>
    <row r="117" spans="1:14" ht="18.75">
      <c r="A117" s="100"/>
      <c r="B117" s="100"/>
      <c r="C117" s="108" t="s">
        <v>457</v>
      </c>
      <c r="D117" s="56" t="s">
        <v>86</v>
      </c>
      <c r="E117" s="56">
        <v>10</v>
      </c>
      <c r="F117" s="56" t="s">
        <v>131</v>
      </c>
      <c r="G117" s="56">
        <v>10</v>
      </c>
      <c r="H117" s="56">
        <v>467</v>
      </c>
      <c r="I117" s="56" t="s">
        <v>111</v>
      </c>
      <c r="J117" s="94">
        <f t="shared" si="5"/>
        <v>0.05640096618357488</v>
      </c>
      <c r="K117" s="56"/>
      <c r="L117" s="56"/>
      <c r="M117" s="56"/>
      <c r="N117" s="56"/>
    </row>
    <row r="118" spans="1:14" ht="18.75">
      <c r="A118" s="100"/>
      <c r="B118" s="100"/>
      <c r="C118" s="108" t="s">
        <v>458</v>
      </c>
      <c r="D118" s="56" t="s">
        <v>86</v>
      </c>
      <c r="E118" s="56">
        <v>30</v>
      </c>
      <c r="F118" s="56" t="s">
        <v>131</v>
      </c>
      <c r="G118" s="56">
        <v>30</v>
      </c>
      <c r="H118" s="56">
        <v>467</v>
      </c>
      <c r="I118" s="56" t="s">
        <v>111</v>
      </c>
      <c r="J118" s="94">
        <f t="shared" si="5"/>
        <v>0.16920289855072465</v>
      </c>
      <c r="K118" s="56"/>
      <c r="L118" s="56"/>
      <c r="M118" s="56"/>
      <c r="N118" s="56"/>
    </row>
    <row r="119" spans="1:14" ht="18.75">
      <c r="A119" s="100"/>
      <c r="B119" s="100"/>
      <c r="C119" s="108" t="s">
        <v>459</v>
      </c>
      <c r="D119" s="56" t="s">
        <v>86</v>
      </c>
      <c r="E119" s="56">
        <v>30</v>
      </c>
      <c r="F119" s="56" t="s">
        <v>131</v>
      </c>
      <c r="G119" s="56">
        <v>30</v>
      </c>
      <c r="H119" s="56">
        <v>467</v>
      </c>
      <c r="I119" s="56" t="s">
        <v>111</v>
      </c>
      <c r="J119" s="94">
        <f t="shared" si="5"/>
        <v>0.16920289855072465</v>
      </c>
      <c r="K119" s="56"/>
      <c r="L119" s="56"/>
      <c r="M119" s="56"/>
      <c r="N119" s="56"/>
    </row>
    <row r="120" spans="1:14" ht="18.75">
      <c r="A120" s="100"/>
      <c r="B120" s="100"/>
      <c r="C120" s="108" t="s">
        <v>460</v>
      </c>
      <c r="D120" s="56" t="s">
        <v>86</v>
      </c>
      <c r="E120" s="56">
        <v>30</v>
      </c>
      <c r="F120" s="56" t="s">
        <v>131</v>
      </c>
      <c r="G120" s="56">
        <v>30</v>
      </c>
      <c r="H120" s="56">
        <v>467</v>
      </c>
      <c r="I120" s="56" t="s">
        <v>111</v>
      </c>
      <c r="J120" s="94">
        <f t="shared" si="5"/>
        <v>0.16920289855072465</v>
      </c>
      <c r="K120" s="56"/>
      <c r="L120" s="56"/>
      <c r="M120" s="56"/>
      <c r="N120" s="56"/>
    </row>
    <row r="121" spans="1:14" ht="18.75">
      <c r="A121" s="100"/>
      <c r="B121" s="100"/>
      <c r="C121" s="107" t="s">
        <v>461</v>
      </c>
      <c r="D121" s="56" t="s">
        <v>111</v>
      </c>
      <c r="E121" s="56">
        <v>60</v>
      </c>
      <c r="F121" s="56" t="s">
        <v>131</v>
      </c>
      <c r="G121" s="56">
        <v>60</v>
      </c>
      <c r="H121" s="56">
        <v>467</v>
      </c>
      <c r="I121" s="56" t="s">
        <v>111</v>
      </c>
      <c r="J121" s="94">
        <f t="shared" si="5"/>
        <v>0.3384057971014493</v>
      </c>
      <c r="K121" s="56"/>
      <c r="L121" s="56"/>
      <c r="M121" s="56"/>
      <c r="N121" s="56"/>
    </row>
    <row r="122" spans="1:14" ht="18.75">
      <c r="A122" s="100"/>
      <c r="B122" s="100"/>
      <c r="C122" s="107" t="s">
        <v>439</v>
      </c>
      <c r="D122" s="56"/>
      <c r="E122" s="56"/>
      <c r="F122" s="56"/>
      <c r="G122" s="56"/>
      <c r="H122" s="56"/>
      <c r="I122" s="56"/>
      <c r="J122" s="94"/>
      <c r="K122" s="56"/>
      <c r="L122" s="56"/>
      <c r="M122" s="56"/>
      <c r="N122" s="56"/>
    </row>
    <row r="123" spans="1:14" ht="18.75">
      <c r="A123" s="100"/>
      <c r="B123" s="100"/>
      <c r="C123" s="107" t="s">
        <v>468</v>
      </c>
      <c r="D123" s="56" t="s">
        <v>111</v>
      </c>
      <c r="E123" s="56">
        <v>60</v>
      </c>
      <c r="F123" s="56" t="s">
        <v>131</v>
      </c>
      <c r="G123" s="56">
        <f>60*6</f>
        <v>360</v>
      </c>
      <c r="H123" s="56">
        <v>467</v>
      </c>
      <c r="I123" s="56" t="s">
        <v>111</v>
      </c>
      <c r="J123" s="94">
        <f>G123*H123/82800</f>
        <v>2.0304347826086957</v>
      </c>
      <c r="K123" s="56"/>
      <c r="L123" s="56"/>
      <c r="M123" s="56"/>
      <c r="N123" s="56"/>
    </row>
    <row r="124" spans="1:14" ht="18.75">
      <c r="A124" s="100"/>
      <c r="B124" s="100"/>
      <c r="C124" s="107" t="s">
        <v>462</v>
      </c>
      <c r="D124" s="56" t="s">
        <v>111</v>
      </c>
      <c r="E124" s="56">
        <v>1</v>
      </c>
      <c r="F124" s="56" t="s">
        <v>349</v>
      </c>
      <c r="G124" s="56">
        <v>60</v>
      </c>
      <c r="H124" s="56">
        <v>467</v>
      </c>
      <c r="I124" s="56" t="s">
        <v>111</v>
      </c>
      <c r="J124" s="94">
        <f>G124*H124/82800</f>
        <v>0.3384057971014493</v>
      </c>
      <c r="K124" s="56"/>
      <c r="L124" s="56"/>
      <c r="M124" s="56"/>
      <c r="N124" s="56"/>
    </row>
    <row r="125" spans="1:14" ht="18.75">
      <c r="A125" s="100"/>
      <c r="B125" s="84" t="s">
        <v>470</v>
      </c>
      <c r="C125" s="110"/>
      <c r="D125" s="56"/>
      <c r="E125" s="56"/>
      <c r="F125" s="56"/>
      <c r="G125" s="56"/>
      <c r="H125" s="526"/>
      <c r="I125" s="526"/>
      <c r="J125" s="81"/>
      <c r="K125" s="56"/>
      <c r="L125" s="56"/>
      <c r="M125" s="56"/>
      <c r="N125" s="56"/>
    </row>
    <row r="126" spans="1:14" ht="18.75">
      <c r="A126" s="100"/>
      <c r="B126" s="100"/>
      <c r="C126" s="107" t="s">
        <v>440</v>
      </c>
      <c r="D126" s="56" t="s">
        <v>111</v>
      </c>
      <c r="E126" s="56">
        <v>10</v>
      </c>
      <c r="F126" s="56" t="s">
        <v>131</v>
      </c>
      <c r="G126" s="56">
        <v>10</v>
      </c>
      <c r="H126" s="56">
        <v>84</v>
      </c>
      <c r="I126" s="56" t="s">
        <v>111</v>
      </c>
      <c r="J126" s="94">
        <f>G126*H126/82800</f>
        <v>0.010144927536231883</v>
      </c>
      <c r="K126" s="56"/>
      <c r="L126" s="56"/>
      <c r="M126" s="56"/>
      <c r="N126" s="56"/>
    </row>
    <row r="127" spans="1:14" ht="18.75">
      <c r="A127" s="100"/>
      <c r="B127" s="100"/>
      <c r="C127" s="107" t="s">
        <v>473</v>
      </c>
      <c r="D127" s="56" t="s">
        <v>111</v>
      </c>
      <c r="E127" s="56">
        <v>10</v>
      </c>
      <c r="F127" s="56" t="s">
        <v>131</v>
      </c>
      <c r="G127" s="56">
        <v>10</v>
      </c>
      <c r="H127" s="56">
        <v>84</v>
      </c>
      <c r="I127" s="56" t="s">
        <v>111</v>
      </c>
      <c r="J127" s="94">
        <f>G127*H127/82800</f>
        <v>0.010144927536231883</v>
      </c>
      <c r="K127" s="56"/>
      <c r="L127" s="56"/>
      <c r="M127" s="56"/>
      <c r="N127" s="56"/>
    </row>
    <row r="128" spans="1:14" ht="18.75">
      <c r="A128" s="100"/>
      <c r="B128" s="100"/>
      <c r="C128" s="108" t="s">
        <v>464</v>
      </c>
      <c r="D128" s="56" t="s">
        <v>86</v>
      </c>
      <c r="E128" s="56">
        <v>10</v>
      </c>
      <c r="F128" s="56" t="s">
        <v>131</v>
      </c>
      <c r="G128" s="56">
        <v>10</v>
      </c>
      <c r="H128" s="56">
        <v>84</v>
      </c>
      <c r="I128" s="56" t="s">
        <v>111</v>
      </c>
      <c r="J128" s="94">
        <f>G128*H128/82800</f>
        <v>0.010144927536231883</v>
      </c>
      <c r="K128" s="56"/>
      <c r="L128" s="56"/>
      <c r="M128" s="56"/>
      <c r="N128" s="56"/>
    </row>
    <row r="129" spans="1:14" ht="18.75">
      <c r="A129" s="100"/>
      <c r="B129" s="100"/>
      <c r="C129" s="108" t="s">
        <v>114</v>
      </c>
      <c r="D129" s="56"/>
      <c r="E129" s="56"/>
      <c r="F129" s="56"/>
      <c r="G129" s="56"/>
      <c r="H129" s="56"/>
      <c r="I129" s="56"/>
      <c r="J129" s="94"/>
      <c r="K129" s="56"/>
      <c r="L129" s="56"/>
      <c r="M129" s="56"/>
      <c r="N129" s="56"/>
    </row>
    <row r="130" spans="1:14" ht="18.75">
      <c r="A130" s="100"/>
      <c r="B130" s="100"/>
      <c r="C130" s="108" t="s">
        <v>465</v>
      </c>
      <c r="D130" s="56" t="s">
        <v>86</v>
      </c>
      <c r="E130" s="56">
        <v>30</v>
      </c>
      <c r="F130" s="56" t="s">
        <v>131</v>
      </c>
      <c r="G130" s="56">
        <v>30</v>
      </c>
      <c r="H130" s="56">
        <v>84</v>
      </c>
      <c r="I130" s="56" t="s">
        <v>111</v>
      </c>
      <c r="J130" s="94">
        <f>G130*H130/82800</f>
        <v>0.030434782608695653</v>
      </c>
      <c r="K130" s="56"/>
      <c r="L130" s="56"/>
      <c r="M130" s="56"/>
      <c r="N130" s="56"/>
    </row>
    <row r="131" spans="1:14" ht="18.75">
      <c r="A131" s="100"/>
      <c r="B131" s="100"/>
      <c r="C131" s="108" t="s">
        <v>457</v>
      </c>
      <c r="D131" s="56" t="s">
        <v>86</v>
      </c>
      <c r="E131" s="56">
        <v>10</v>
      </c>
      <c r="F131" s="56" t="s">
        <v>131</v>
      </c>
      <c r="G131" s="56">
        <v>10</v>
      </c>
      <c r="H131" s="56">
        <v>84</v>
      </c>
      <c r="I131" s="56" t="s">
        <v>111</v>
      </c>
      <c r="J131" s="94">
        <f>G131*H131/82800</f>
        <v>0.010144927536231883</v>
      </c>
      <c r="K131" s="56"/>
      <c r="L131" s="56"/>
      <c r="M131" s="56"/>
      <c r="N131" s="56"/>
    </row>
    <row r="132" spans="1:14" ht="18.75">
      <c r="A132" s="100"/>
      <c r="B132" s="100"/>
      <c r="C132" s="108" t="s">
        <v>474</v>
      </c>
      <c r="D132" s="56" t="s">
        <v>86</v>
      </c>
      <c r="E132" s="56">
        <v>30</v>
      </c>
      <c r="F132" s="56" t="s">
        <v>131</v>
      </c>
      <c r="G132" s="56">
        <v>30</v>
      </c>
      <c r="H132" s="56">
        <v>84</v>
      </c>
      <c r="I132" s="56" t="s">
        <v>111</v>
      </c>
      <c r="J132" s="94">
        <f>G132*H132/82800</f>
        <v>0.030434782608695653</v>
      </c>
      <c r="K132" s="56"/>
      <c r="L132" s="56"/>
      <c r="M132" s="56"/>
      <c r="N132" s="56"/>
    </row>
    <row r="133" spans="1:14" ht="18.75">
      <c r="A133" s="100"/>
      <c r="B133" s="100"/>
      <c r="C133" s="108" t="s">
        <v>459</v>
      </c>
      <c r="D133" s="56" t="s">
        <v>86</v>
      </c>
      <c r="E133" s="56">
        <v>30</v>
      </c>
      <c r="F133" s="56" t="s">
        <v>131</v>
      </c>
      <c r="G133" s="56">
        <v>30</v>
      </c>
      <c r="H133" s="56">
        <v>84</v>
      </c>
      <c r="I133" s="56" t="s">
        <v>111</v>
      </c>
      <c r="J133" s="94">
        <f>G133*H133/82800</f>
        <v>0.030434782608695653</v>
      </c>
      <c r="K133" s="56"/>
      <c r="L133" s="56"/>
      <c r="M133" s="56"/>
      <c r="N133" s="56"/>
    </row>
    <row r="134" spans="1:14" ht="18.75">
      <c r="A134" s="100"/>
      <c r="B134" s="100"/>
      <c r="C134" s="107" t="s">
        <v>471</v>
      </c>
      <c r="D134" s="56"/>
      <c r="E134" s="56"/>
      <c r="F134" s="56"/>
      <c r="G134" s="56"/>
      <c r="H134" s="56"/>
      <c r="I134" s="56"/>
      <c r="J134" s="94"/>
      <c r="K134" s="56"/>
      <c r="L134" s="56"/>
      <c r="M134" s="56"/>
      <c r="N134" s="56"/>
    </row>
    <row r="135" spans="1:14" ht="18.75">
      <c r="A135" s="100"/>
      <c r="B135" s="100"/>
      <c r="C135" s="108" t="s">
        <v>472</v>
      </c>
      <c r="D135" s="56" t="s">
        <v>111</v>
      </c>
      <c r="E135" s="56">
        <v>30</v>
      </c>
      <c r="F135" s="56" t="s">
        <v>131</v>
      </c>
      <c r="G135" s="56">
        <v>30</v>
      </c>
      <c r="H135" s="56">
        <v>48</v>
      </c>
      <c r="I135" s="56" t="s">
        <v>111</v>
      </c>
      <c r="J135" s="94">
        <f>G135*H135/82800</f>
        <v>0.017391304347826087</v>
      </c>
      <c r="K135" s="56"/>
      <c r="L135" s="56"/>
      <c r="M135" s="56"/>
      <c r="N135" s="56"/>
    </row>
    <row r="136" spans="1:14" ht="18.75">
      <c r="A136" s="100"/>
      <c r="B136" s="123" t="s">
        <v>475</v>
      </c>
      <c r="C136" s="107"/>
      <c r="D136" s="56"/>
      <c r="E136" s="56"/>
      <c r="F136" s="56"/>
      <c r="G136" s="56"/>
      <c r="H136" s="56"/>
      <c r="I136" s="56"/>
      <c r="J136" s="94"/>
      <c r="K136" s="56"/>
      <c r="L136" s="56"/>
      <c r="M136" s="56"/>
      <c r="N136" s="56"/>
    </row>
    <row r="137" spans="1:14" ht="18.75">
      <c r="A137" s="100"/>
      <c r="B137" s="100"/>
      <c r="C137" s="107" t="s">
        <v>476</v>
      </c>
      <c r="D137" s="56" t="s">
        <v>111</v>
      </c>
      <c r="E137" s="56">
        <v>1</v>
      </c>
      <c r="F137" s="56" t="s">
        <v>87</v>
      </c>
      <c r="G137" s="56">
        <v>360</v>
      </c>
      <c r="H137" s="56">
        <v>3</v>
      </c>
      <c r="I137" s="56" t="s">
        <v>111</v>
      </c>
      <c r="J137" s="94">
        <f>G137*H137/82800</f>
        <v>0.013043478260869565</v>
      </c>
      <c r="K137" s="56"/>
      <c r="L137" s="56"/>
      <c r="M137" s="56"/>
      <c r="N137" s="56"/>
    </row>
    <row r="138" spans="1:14" ht="18.75">
      <c r="A138" s="100"/>
      <c r="B138" s="100"/>
      <c r="C138" s="107" t="s">
        <v>477</v>
      </c>
      <c r="D138" s="56" t="s">
        <v>111</v>
      </c>
      <c r="E138" s="56">
        <v>1</v>
      </c>
      <c r="F138" s="56" t="s">
        <v>87</v>
      </c>
      <c r="G138" s="56">
        <v>360</v>
      </c>
      <c r="H138" s="56">
        <v>50</v>
      </c>
      <c r="I138" s="56" t="s">
        <v>111</v>
      </c>
      <c r="J138" s="94">
        <f>G138*H138/82800</f>
        <v>0.21739130434782608</v>
      </c>
      <c r="K138" s="56"/>
      <c r="L138" s="56"/>
      <c r="M138" s="56"/>
      <c r="N138" s="56"/>
    </row>
    <row r="139" spans="1:14" ht="18.75">
      <c r="A139" s="100"/>
      <c r="B139" s="100"/>
      <c r="C139" s="107" t="s">
        <v>478</v>
      </c>
      <c r="D139" s="56" t="s">
        <v>111</v>
      </c>
      <c r="E139" s="56">
        <v>2</v>
      </c>
      <c r="F139" s="56" t="s">
        <v>349</v>
      </c>
      <c r="G139" s="56">
        <v>120</v>
      </c>
      <c r="H139" s="56">
        <v>12</v>
      </c>
      <c r="I139" s="56" t="s">
        <v>111</v>
      </c>
      <c r="J139" s="94">
        <f>G139*H139/82800</f>
        <v>0.017391304347826087</v>
      </c>
      <c r="K139" s="56"/>
      <c r="L139" s="56"/>
      <c r="M139" s="56"/>
      <c r="N139" s="56"/>
    </row>
    <row r="140" spans="1:14" ht="18.75">
      <c r="A140" s="100"/>
      <c r="B140" s="100"/>
      <c r="C140" s="108" t="s">
        <v>479</v>
      </c>
      <c r="D140" s="56"/>
      <c r="E140" s="56"/>
      <c r="F140" s="56"/>
      <c r="G140" s="56"/>
      <c r="H140" s="56"/>
      <c r="I140" s="56"/>
      <c r="J140" s="94"/>
      <c r="K140" s="56"/>
      <c r="L140" s="56"/>
      <c r="M140" s="56"/>
      <c r="N140" s="56"/>
    </row>
    <row r="141" spans="1:14" ht="19.5" thickBot="1">
      <c r="A141" s="100"/>
      <c r="B141" s="100"/>
      <c r="C141" s="108" t="s">
        <v>480</v>
      </c>
      <c r="D141" s="56" t="s">
        <v>111</v>
      </c>
      <c r="E141" s="56">
        <v>1</v>
      </c>
      <c r="F141" s="56" t="s">
        <v>87</v>
      </c>
      <c r="G141" s="56">
        <v>360</v>
      </c>
      <c r="H141" s="56">
        <v>1</v>
      </c>
      <c r="I141" s="56" t="s">
        <v>111</v>
      </c>
      <c r="J141" s="94">
        <f>G141*H141/82800</f>
        <v>0.004347826086956522</v>
      </c>
      <c r="K141" s="56"/>
      <c r="L141" s="56"/>
      <c r="M141" s="56"/>
      <c r="N141" s="56"/>
    </row>
    <row r="142" spans="1:14" ht="25.5" customHeight="1" thickBot="1">
      <c r="A142" s="487"/>
      <c r="B142" s="572"/>
      <c r="C142" s="587" t="s">
        <v>221</v>
      </c>
      <c r="D142" s="573"/>
      <c r="E142" s="573"/>
      <c r="F142" s="573"/>
      <c r="G142" s="577">
        <f>SUM(G72:G141)</f>
        <v>4065</v>
      </c>
      <c r="H142" s="487"/>
      <c r="I142" s="574"/>
      <c r="J142" s="575">
        <f>SUM(J72:J141)</f>
        <v>6.272041062801934</v>
      </c>
      <c r="K142" s="576"/>
      <c r="L142" s="572"/>
      <c r="M142" s="572"/>
      <c r="N142" s="572"/>
    </row>
    <row r="143" spans="1:14" ht="23.25" customHeight="1">
      <c r="A143" s="143" t="s">
        <v>346</v>
      </c>
      <c r="B143" s="85"/>
      <c r="C143" s="109"/>
      <c r="D143" s="101"/>
      <c r="E143" s="101"/>
      <c r="F143" s="101"/>
      <c r="G143" s="101"/>
      <c r="H143" s="100"/>
      <c r="I143" s="100"/>
      <c r="K143" s="100"/>
      <c r="L143" s="100"/>
      <c r="M143" s="100"/>
      <c r="N143" s="100"/>
    </row>
    <row r="144" spans="1:14" ht="24.75" customHeight="1">
      <c r="A144" s="85"/>
      <c r="B144" s="123" t="s">
        <v>482</v>
      </c>
      <c r="C144" s="111"/>
      <c r="D144" s="56"/>
      <c r="E144" s="58"/>
      <c r="F144" s="58"/>
      <c r="G144" s="58"/>
      <c r="H144" s="56"/>
      <c r="I144" s="56"/>
      <c r="J144" s="55"/>
      <c r="K144" s="56"/>
      <c r="L144" s="56"/>
      <c r="M144" s="56"/>
      <c r="N144" s="56"/>
    </row>
    <row r="145" spans="1:14" ht="21.75" customHeight="1">
      <c r="A145" s="100"/>
      <c r="B145" s="100"/>
      <c r="C145" s="115" t="s">
        <v>117</v>
      </c>
      <c r="D145" s="56" t="s">
        <v>111</v>
      </c>
      <c r="E145" s="56">
        <v>10</v>
      </c>
      <c r="F145" s="56" t="s">
        <v>131</v>
      </c>
      <c r="G145" s="56">
        <v>10</v>
      </c>
      <c r="H145" s="56">
        <v>200</v>
      </c>
      <c r="I145" s="56" t="s">
        <v>111</v>
      </c>
      <c r="J145" s="94">
        <f aca="true" t="shared" si="6" ref="J145:J158">G145*H145/82800</f>
        <v>0.024154589371980676</v>
      </c>
      <c r="K145" s="56"/>
      <c r="L145" s="56"/>
      <c r="M145" s="56"/>
      <c r="N145" s="56"/>
    </row>
    <row r="146" spans="1:14" ht="24" customHeight="1">
      <c r="A146" s="100"/>
      <c r="B146" s="100"/>
      <c r="C146" s="115" t="s">
        <v>118</v>
      </c>
      <c r="D146" s="56"/>
      <c r="E146" s="56"/>
      <c r="F146" s="56"/>
      <c r="G146" s="56"/>
      <c r="H146" s="56"/>
      <c r="I146" s="56"/>
      <c r="J146" s="94"/>
      <c r="K146" s="56"/>
      <c r="L146" s="56"/>
      <c r="M146" s="56"/>
      <c r="N146" s="56"/>
    </row>
    <row r="147" spans="1:14" ht="33" customHeight="1">
      <c r="A147" s="100"/>
      <c r="B147" s="100"/>
      <c r="C147" s="111" t="s">
        <v>347</v>
      </c>
      <c r="D147" s="56" t="s">
        <v>111</v>
      </c>
      <c r="E147" s="56">
        <v>10</v>
      </c>
      <c r="F147" s="56" t="s">
        <v>131</v>
      </c>
      <c r="G147" s="56">
        <v>10</v>
      </c>
      <c r="H147" s="56">
        <v>200</v>
      </c>
      <c r="I147" s="56" t="s">
        <v>111</v>
      </c>
      <c r="J147" s="94">
        <f t="shared" si="6"/>
        <v>0.024154589371980676</v>
      </c>
      <c r="K147" s="56"/>
      <c r="L147" s="56"/>
      <c r="M147" s="56"/>
      <c r="N147" s="56"/>
    </row>
    <row r="148" spans="1:14" ht="22.5" customHeight="1">
      <c r="A148" s="100"/>
      <c r="B148" s="100"/>
      <c r="C148" s="111" t="s">
        <v>119</v>
      </c>
      <c r="D148" s="56" t="s">
        <v>111</v>
      </c>
      <c r="E148" s="56">
        <v>1</v>
      </c>
      <c r="F148" s="56" t="s">
        <v>349</v>
      </c>
      <c r="G148" s="56">
        <v>60</v>
      </c>
      <c r="H148" s="56">
        <v>150</v>
      </c>
      <c r="I148" s="56" t="s">
        <v>111</v>
      </c>
      <c r="J148" s="94">
        <f t="shared" si="6"/>
        <v>0.10869565217391304</v>
      </c>
      <c r="K148" s="56"/>
      <c r="L148" s="56"/>
      <c r="M148" s="56"/>
      <c r="N148" s="56"/>
    </row>
    <row r="149" spans="1:14" ht="23.25" customHeight="1">
      <c r="A149" s="100"/>
      <c r="B149" s="100"/>
      <c r="C149" s="110" t="s">
        <v>120</v>
      </c>
      <c r="D149" s="56" t="s">
        <v>111</v>
      </c>
      <c r="E149" s="56">
        <v>50</v>
      </c>
      <c r="F149" s="56" t="s">
        <v>131</v>
      </c>
      <c r="G149" s="56">
        <v>50</v>
      </c>
      <c r="H149" s="56">
        <v>200</v>
      </c>
      <c r="I149" s="56" t="s">
        <v>111</v>
      </c>
      <c r="J149" s="94">
        <f t="shared" si="6"/>
        <v>0.12077294685990338</v>
      </c>
      <c r="K149" s="56"/>
      <c r="L149" s="56"/>
      <c r="M149" s="56"/>
      <c r="N149" s="56"/>
    </row>
    <row r="150" spans="1:14" ht="18.75">
      <c r="A150" s="100"/>
      <c r="B150" s="100"/>
      <c r="C150" s="112" t="s">
        <v>121</v>
      </c>
      <c r="D150" s="56" t="s">
        <v>111</v>
      </c>
      <c r="E150" s="56">
        <v>30</v>
      </c>
      <c r="F150" s="56" t="s">
        <v>131</v>
      </c>
      <c r="G150" s="56">
        <v>30</v>
      </c>
      <c r="H150" s="56">
        <v>200</v>
      </c>
      <c r="I150" s="56" t="s">
        <v>111</v>
      </c>
      <c r="J150" s="94">
        <f t="shared" si="6"/>
        <v>0.07246376811594203</v>
      </c>
      <c r="K150" s="56"/>
      <c r="L150" s="56"/>
      <c r="M150" s="56"/>
      <c r="N150" s="56"/>
    </row>
    <row r="151" spans="1:14" ht="18.75">
      <c r="A151" s="100"/>
      <c r="B151" s="100"/>
      <c r="C151" s="113" t="s">
        <v>122</v>
      </c>
      <c r="D151" s="60" t="s">
        <v>111</v>
      </c>
      <c r="E151" s="60">
        <v>30</v>
      </c>
      <c r="F151" s="56" t="s">
        <v>131</v>
      </c>
      <c r="G151" s="60">
        <v>30</v>
      </c>
      <c r="H151" s="60">
        <v>200</v>
      </c>
      <c r="I151" s="60" t="s">
        <v>111</v>
      </c>
      <c r="J151" s="94">
        <f t="shared" si="6"/>
        <v>0.07246376811594203</v>
      </c>
      <c r="K151" s="60"/>
      <c r="L151" s="60"/>
      <c r="M151" s="60"/>
      <c r="N151" s="60"/>
    </row>
    <row r="152" spans="1:14" ht="18.75">
      <c r="A152" s="100"/>
      <c r="B152" s="100"/>
      <c r="C152" s="112" t="s">
        <v>123</v>
      </c>
      <c r="D152" s="56" t="s">
        <v>111</v>
      </c>
      <c r="E152" s="56">
        <v>40</v>
      </c>
      <c r="F152" s="56" t="s">
        <v>131</v>
      </c>
      <c r="G152" s="56">
        <v>40</v>
      </c>
      <c r="H152" s="56">
        <v>150</v>
      </c>
      <c r="I152" s="56" t="s">
        <v>111</v>
      </c>
      <c r="J152" s="94">
        <f t="shared" si="6"/>
        <v>0.07246376811594203</v>
      </c>
      <c r="K152" s="56"/>
      <c r="L152" s="56"/>
      <c r="M152" s="56"/>
      <c r="N152" s="56"/>
    </row>
    <row r="153" spans="1:14" ht="18.75">
      <c r="A153" s="100"/>
      <c r="B153" s="100"/>
      <c r="C153" s="112" t="s">
        <v>124</v>
      </c>
      <c r="D153" s="56" t="s">
        <v>111</v>
      </c>
      <c r="E153" s="56">
        <v>3</v>
      </c>
      <c r="F153" s="56" t="s">
        <v>349</v>
      </c>
      <c r="G153" s="56">
        <f>60*3</f>
        <v>180</v>
      </c>
      <c r="H153" s="56">
        <v>100</v>
      </c>
      <c r="I153" s="56" t="s">
        <v>111</v>
      </c>
      <c r="J153" s="94">
        <f t="shared" si="6"/>
        <v>0.21739130434782608</v>
      </c>
      <c r="K153" s="56"/>
      <c r="L153" s="56"/>
      <c r="M153" s="56"/>
      <c r="N153" s="56"/>
    </row>
    <row r="154" spans="1:14" ht="18.75">
      <c r="A154" s="100"/>
      <c r="B154" s="100"/>
      <c r="C154" s="112" t="s">
        <v>125</v>
      </c>
      <c r="D154" s="56" t="s">
        <v>111</v>
      </c>
      <c r="E154" s="56">
        <v>1</v>
      </c>
      <c r="F154" s="56" t="s">
        <v>349</v>
      </c>
      <c r="G154" s="56">
        <v>60</v>
      </c>
      <c r="H154" s="56">
        <v>200</v>
      </c>
      <c r="I154" s="56" t="s">
        <v>111</v>
      </c>
      <c r="J154" s="94">
        <f t="shared" si="6"/>
        <v>0.14492753623188406</v>
      </c>
      <c r="K154" s="56"/>
      <c r="L154" s="56"/>
      <c r="M154" s="56"/>
      <c r="N154" s="56"/>
    </row>
    <row r="155" spans="1:14" ht="34.5">
      <c r="A155" s="100"/>
      <c r="B155" s="100"/>
      <c r="C155" s="112" t="s">
        <v>126</v>
      </c>
      <c r="D155" s="56" t="s">
        <v>111</v>
      </c>
      <c r="E155" s="56">
        <v>1</v>
      </c>
      <c r="F155" s="56" t="s">
        <v>349</v>
      </c>
      <c r="G155" s="56">
        <f>60*1</f>
        <v>60</v>
      </c>
      <c r="H155" s="56">
        <v>200</v>
      </c>
      <c r="I155" s="56" t="s">
        <v>111</v>
      </c>
      <c r="J155" s="94">
        <f t="shared" si="6"/>
        <v>0.14492753623188406</v>
      </c>
      <c r="K155" s="56"/>
      <c r="L155" s="56"/>
      <c r="M155" s="56"/>
      <c r="N155" s="56"/>
    </row>
    <row r="156" spans="1:14" ht="18.75">
      <c r="A156" s="100"/>
      <c r="B156" s="100"/>
      <c r="C156" s="112" t="s">
        <v>127</v>
      </c>
      <c r="D156" s="56" t="s">
        <v>111</v>
      </c>
      <c r="E156" s="56">
        <v>1</v>
      </c>
      <c r="F156" s="56" t="s">
        <v>349</v>
      </c>
      <c r="G156" s="56">
        <f>60*1</f>
        <v>60</v>
      </c>
      <c r="H156" s="56">
        <v>200</v>
      </c>
      <c r="I156" s="56" t="s">
        <v>111</v>
      </c>
      <c r="J156" s="94">
        <f t="shared" si="6"/>
        <v>0.14492753623188406</v>
      </c>
      <c r="K156" s="56"/>
      <c r="L156" s="56"/>
      <c r="M156" s="56"/>
      <c r="N156" s="56"/>
    </row>
    <row r="157" spans="1:14" ht="18.75">
      <c r="A157" s="100"/>
      <c r="B157" s="100"/>
      <c r="C157" s="112" t="s">
        <v>128</v>
      </c>
      <c r="D157" s="56" t="s">
        <v>111</v>
      </c>
      <c r="E157" s="56">
        <v>1</v>
      </c>
      <c r="F157" s="56" t="s">
        <v>349</v>
      </c>
      <c r="G157" s="56">
        <f>60*1</f>
        <v>60</v>
      </c>
      <c r="H157" s="56">
        <v>200</v>
      </c>
      <c r="I157" s="56" t="s">
        <v>111</v>
      </c>
      <c r="J157" s="94">
        <f t="shared" si="6"/>
        <v>0.14492753623188406</v>
      </c>
      <c r="K157" s="56"/>
      <c r="L157" s="56"/>
      <c r="M157" s="56"/>
      <c r="N157" s="56"/>
    </row>
    <row r="158" spans="1:14" ht="18.75">
      <c r="A158" s="100"/>
      <c r="B158" s="100"/>
      <c r="C158" s="112" t="s">
        <v>129</v>
      </c>
      <c r="D158" s="56" t="s">
        <v>111</v>
      </c>
      <c r="E158" s="58">
        <v>45</v>
      </c>
      <c r="F158" s="56" t="s">
        <v>131</v>
      </c>
      <c r="G158" s="56">
        <v>45</v>
      </c>
      <c r="H158" s="56">
        <v>200</v>
      </c>
      <c r="I158" s="56" t="s">
        <v>111</v>
      </c>
      <c r="J158" s="94">
        <f t="shared" si="6"/>
        <v>0.10869565217391304</v>
      </c>
      <c r="K158" s="56"/>
      <c r="L158" s="56"/>
      <c r="M158" s="56"/>
      <c r="N158" s="56"/>
    </row>
    <row r="159" spans="1:14" ht="18.75">
      <c r="A159" s="100"/>
      <c r="B159" s="100"/>
      <c r="C159" s="111"/>
      <c r="D159" s="56"/>
      <c r="E159" s="58"/>
      <c r="F159" s="56"/>
      <c r="G159" s="58"/>
      <c r="H159" s="56"/>
      <c r="I159" s="56"/>
      <c r="J159" s="94"/>
      <c r="K159" s="56"/>
      <c r="L159" s="56"/>
      <c r="M159" s="56"/>
      <c r="N159" s="56"/>
    </row>
    <row r="160" spans="1:14" ht="18.75" customHeight="1">
      <c r="A160" s="100"/>
      <c r="B160" s="102" t="s">
        <v>531</v>
      </c>
      <c r="C160" s="110"/>
      <c r="D160" s="56"/>
      <c r="E160" s="58"/>
      <c r="F160" s="58"/>
      <c r="G160" s="58"/>
      <c r="H160" s="526"/>
      <c r="I160" s="526"/>
      <c r="J160" s="81"/>
      <c r="K160" s="56"/>
      <c r="L160" s="56"/>
      <c r="M160" s="56"/>
      <c r="N160" s="56"/>
    </row>
    <row r="161" spans="1:14" ht="18.75">
      <c r="A161" s="100"/>
      <c r="B161" s="100"/>
      <c r="C161" s="111" t="s">
        <v>117</v>
      </c>
      <c r="D161" s="56" t="s">
        <v>111</v>
      </c>
      <c r="E161" s="58">
        <v>30</v>
      </c>
      <c r="F161" s="56" t="s">
        <v>131</v>
      </c>
      <c r="G161" s="58">
        <v>30</v>
      </c>
      <c r="H161" s="56">
        <v>5</v>
      </c>
      <c r="I161" s="56" t="s">
        <v>111</v>
      </c>
      <c r="J161" s="94">
        <f aca="true" t="shared" si="7" ref="J161:J190">G161*H161/82800</f>
        <v>0.0018115942028985507</v>
      </c>
      <c r="K161" s="56"/>
      <c r="L161" s="56"/>
      <c r="M161" s="56"/>
      <c r="N161" s="56"/>
    </row>
    <row r="162" spans="1:14" ht="34.5">
      <c r="A162" s="100"/>
      <c r="B162" s="100"/>
      <c r="C162" s="111" t="s">
        <v>132</v>
      </c>
      <c r="D162" s="56" t="s">
        <v>111</v>
      </c>
      <c r="E162" s="56">
        <v>30</v>
      </c>
      <c r="F162" s="56" t="s">
        <v>131</v>
      </c>
      <c r="G162" s="56">
        <v>30</v>
      </c>
      <c r="H162" s="56">
        <v>5</v>
      </c>
      <c r="I162" s="56" t="s">
        <v>111</v>
      </c>
      <c r="J162" s="94">
        <f t="shared" si="7"/>
        <v>0.0018115942028985507</v>
      </c>
      <c r="K162" s="56"/>
      <c r="L162" s="56"/>
      <c r="M162" s="56"/>
      <c r="N162" s="56"/>
    </row>
    <row r="163" spans="1:14" ht="34.5">
      <c r="A163" s="100"/>
      <c r="B163" s="100"/>
      <c r="C163" s="111" t="s">
        <v>133</v>
      </c>
      <c r="D163" s="56" t="s">
        <v>111</v>
      </c>
      <c r="E163" s="56">
        <v>60</v>
      </c>
      <c r="F163" s="56" t="s">
        <v>131</v>
      </c>
      <c r="G163" s="56">
        <v>60</v>
      </c>
      <c r="H163" s="56">
        <v>5</v>
      </c>
      <c r="I163" s="56" t="s">
        <v>111</v>
      </c>
      <c r="J163" s="94">
        <f t="shared" si="7"/>
        <v>0.0036231884057971015</v>
      </c>
      <c r="K163" s="56"/>
      <c r="L163" s="56"/>
      <c r="M163" s="56"/>
      <c r="N163" s="56"/>
    </row>
    <row r="164" spans="1:14" ht="18.75">
      <c r="A164" s="100"/>
      <c r="B164" s="100"/>
      <c r="C164" s="112" t="s">
        <v>134</v>
      </c>
      <c r="D164" s="56" t="s">
        <v>111</v>
      </c>
      <c r="E164" s="56">
        <v>1</v>
      </c>
      <c r="F164" s="56" t="s">
        <v>87</v>
      </c>
      <c r="G164" s="56">
        <f>6*60</f>
        <v>360</v>
      </c>
      <c r="H164" s="56">
        <v>5</v>
      </c>
      <c r="I164" s="56" t="s">
        <v>111</v>
      </c>
      <c r="J164" s="94">
        <f t="shared" si="7"/>
        <v>0.021739130434782608</v>
      </c>
      <c r="K164" s="56"/>
      <c r="L164" s="56"/>
      <c r="M164" s="56"/>
      <c r="N164" s="56"/>
    </row>
    <row r="165" spans="1:14" ht="18.75">
      <c r="A165" s="100"/>
      <c r="B165" s="100"/>
      <c r="C165" s="112" t="s">
        <v>135</v>
      </c>
      <c r="D165" s="56" t="s">
        <v>111</v>
      </c>
      <c r="E165" s="56">
        <v>45</v>
      </c>
      <c r="F165" s="56" t="s">
        <v>131</v>
      </c>
      <c r="G165" s="56">
        <v>45</v>
      </c>
      <c r="H165" s="56">
        <v>5</v>
      </c>
      <c r="I165" s="56" t="s">
        <v>111</v>
      </c>
      <c r="J165" s="94">
        <f t="shared" si="7"/>
        <v>0.002717391304347826</v>
      </c>
      <c r="K165" s="56"/>
      <c r="L165" s="56"/>
      <c r="M165" s="56"/>
      <c r="N165" s="56"/>
    </row>
    <row r="166" spans="1:14" ht="18.75">
      <c r="A166" s="100"/>
      <c r="B166" s="100"/>
      <c r="C166" s="112" t="s">
        <v>136</v>
      </c>
      <c r="D166" s="56" t="s">
        <v>111</v>
      </c>
      <c r="E166" s="58">
        <v>45</v>
      </c>
      <c r="F166" s="56" t="s">
        <v>131</v>
      </c>
      <c r="G166" s="56">
        <v>45</v>
      </c>
      <c r="H166" s="56">
        <v>5</v>
      </c>
      <c r="I166" s="56" t="s">
        <v>111</v>
      </c>
      <c r="J166" s="94">
        <f t="shared" si="7"/>
        <v>0.002717391304347826</v>
      </c>
      <c r="K166" s="56"/>
      <c r="L166" s="56"/>
      <c r="M166" s="56"/>
      <c r="N166" s="56"/>
    </row>
    <row r="167" spans="1:14" ht="18.75">
      <c r="A167" s="100"/>
      <c r="B167" s="100"/>
      <c r="C167" s="112" t="s">
        <v>137</v>
      </c>
      <c r="D167" s="56" t="s">
        <v>111</v>
      </c>
      <c r="E167" s="58">
        <v>45</v>
      </c>
      <c r="F167" s="56" t="s">
        <v>131</v>
      </c>
      <c r="G167" s="56">
        <v>45</v>
      </c>
      <c r="H167" s="56">
        <v>5</v>
      </c>
      <c r="I167" s="56" t="s">
        <v>111</v>
      </c>
      <c r="J167" s="94">
        <f t="shared" si="7"/>
        <v>0.002717391304347826</v>
      </c>
      <c r="K167" s="56"/>
      <c r="L167" s="56"/>
      <c r="M167" s="56"/>
      <c r="N167" s="56"/>
    </row>
    <row r="168" spans="1:14" ht="18.75">
      <c r="A168" s="100"/>
      <c r="B168" s="100"/>
      <c r="C168" s="111" t="s">
        <v>138</v>
      </c>
      <c r="D168" s="56" t="s">
        <v>111</v>
      </c>
      <c r="E168" s="58">
        <v>60</v>
      </c>
      <c r="F168" s="56" t="s">
        <v>131</v>
      </c>
      <c r="G168" s="58">
        <v>60</v>
      </c>
      <c r="H168" s="56">
        <v>5</v>
      </c>
      <c r="I168" s="56" t="s">
        <v>111</v>
      </c>
      <c r="J168" s="94">
        <f t="shared" si="7"/>
        <v>0.0036231884057971015</v>
      </c>
      <c r="K168" s="56"/>
      <c r="L168" s="56"/>
      <c r="M168" s="56"/>
      <c r="N168" s="56"/>
    </row>
    <row r="169" spans="1:14" ht="18.75">
      <c r="A169" s="100"/>
      <c r="B169" s="100"/>
      <c r="C169" s="111" t="s">
        <v>139</v>
      </c>
      <c r="D169" s="56" t="s">
        <v>111</v>
      </c>
      <c r="E169" s="58">
        <v>30</v>
      </c>
      <c r="F169" s="56" t="s">
        <v>131</v>
      </c>
      <c r="G169" s="58">
        <v>30</v>
      </c>
      <c r="H169" s="56">
        <v>5</v>
      </c>
      <c r="I169" s="56" t="s">
        <v>111</v>
      </c>
      <c r="J169" s="94">
        <f t="shared" si="7"/>
        <v>0.0018115942028985507</v>
      </c>
      <c r="K169" s="56"/>
      <c r="L169" s="56"/>
      <c r="M169" s="56"/>
      <c r="N169" s="56"/>
    </row>
    <row r="170" spans="1:14" ht="18.75">
      <c r="A170" s="100"/>
      <c r="B170" s="100"/>
      <c r="C170" s="111" t="s">
        <v>140</v>
      </c>
      <c r="D170" s="56" t="s">
        <v>111</v>
      </c>
      <c r="E170" s="58">
        <v>60</v>
      </c>
      <c r="F170" s="56" t="s">
        <v>131</v>
      </c>
      <c r="G170" s="58">
        <v>60</v>
      </c>
      <c r="H170" s="56">
        <v>5</v>
      </c>
      <c r="I170" s="56" t="s">
        <v>111</v>
      </c>
      <c r="J170" s="94">
        <f t="shared" si="7"/>
        <v>0.0036231884057971015</v>
      </c>
      <c r="K170" s="56"/>
      <c r="L170" s="56"/>
      <c r="M170" s="56"/>
      <c r="N170" s="56"/>
    </row>
    <row r="171" spans="1:14" ht="18.75">
      <c r="A171" s="100"/>
      <c r="B171" s="100"/>
      <c r="C171" s="111" t="s">
        <v>141</v>
      </c>
      <c r="D171" s="56" t="s">
        <v>111</v>
      </c>
      <c r="E171" s="58">
        <v>1</v>
      </c>
      <c r="F171" s="56" t="s">
        <v>87</v>
      </c>
      <c r="G171" s="58">
        <f>60*6</f>
        <v>360</v>
      </c>
      <c r="H171" s="56">
        <v>5</v>
      </c>
      <c r="I171" s="56" t="s">
        <v>111</v>
      </c>
      <c r="J171" s="94">
        <f t="shared" si="7"/>
        <v>0.021739130434782608</v>
      </c>
      <c r="K171" s="56"/>
      <c r="L171" s="56"/>
      <c r="M171" s="56"/>
      <c r="N171" s="56"/>
    </row>
    <row r="172" spans="1:14" ht="18.75">
      <c r="A172" s="100"/>
      <c r="B172" s="100"/>
      <c r="C172" s="111" t="s">
        <v>142</v>
      </c>
      <c r="D172" s="56" t="s">
        <v>111</v>
      </c>
      <c r="E172" s="58">
        <v>60</v>
      </c>
      <c r="F172" s="56" t="s">
        <v>131</v>
      </c>
      <c r="G172" s="58">
        <v>60</v>
      </c>
      <c r="H172" s="56">
        <v>5</v>
      </c>
      <c r="I172" s="56" t="s">
        <v>111</v>
      </c>
      <c r="J172" s="94">
        <f t="shared" si="7"/>
        <v>0.0036231884057971015</v>
      </c>
      <c r="K172" s="56"/>
      <c r="L172" s="56"/>
      <c r="M172" s="56"/>
      <c r="N172" s="56"/>
    </row>
    <row r="173" spans="1:14" ht="18.75">
      <c r="A173" s="100"/>
      <c r="B173" s="100"/>
      <c r="C173" s="111" t="s">
        <v>143</v>
      </c>
      <c r="D173" s="56" t="s">
        <v>111</v>
      </c>
      <c r="E173" s="58">
        <v>1</v>
      </c>
      <c r="F173" s="56" t="s">
        <v>87</v>
      </c>
      <c r="G173" s="58">
        <f>60*6</f>
        <v>360</v>
      </c>
      <c r="H173" s="56">
        <v>5</v>
      </c>
      <c r="I173" s="56" t="s">
        <v>111</v>
      </c>
      <c r="J173" s="94">
        <f t="shared" si="7"/>
        <v>0.021739130434782608</v>
      </c>
      <c r="K173" s="56"/>
      <c r="L173" s="56"/>
      <c r="M173" s="56"/>
      <c r="N173" s="56"/>
    </row>
    <row r="174" spans="1:14" ht="18.75">
      <c r="A174" s="100"/>
      <c r="B174" s="100"/>
      <c r="C174" s="111" t="s">
        <v>144</v>
      </c>
      <c r="D174" s="56" t="s">
        <v>111</v>
      </c>
      <c r="E174" s="58">
        <v>60</v>
      </c>
      <c r="F174" s="56" t="s">
        <v>131</v>
      </c>
      <c r="G174" s="58">
        <v>60</v>
      </c>
      <c r="H174" s="56">
        <v>5</v>
      </c>
      <c r="I174" s="56" t="s">
        <v>111</v>
      </c>
      <c r="J174" s="94">
        <f t="shared" si="7"/>
        <v>0.0036231884057971015</v>
      </c>
      <c r="K174" s="56"/>
      <c r="L174" s="56"/>
      <c r="M174" s="56"/>
      <c r="N174" s="56"/>
    </row>
    <row r="175" spans="1:14" ht="18.75">
      <c r="A175" s="100"/>
      <c r="B175" s="100"/>
      <c r="C175" s="111" t="s">
        <v>145</v>
      </c>
      <c r="D175" s="56" t="s">
        <v>111</v>
      </c>
      <c r="E175" s="58">
        <v>2</v>
      </c>
      <c r="F175" s="56" t="s">
        <v>349</v>
      </c>
      <c r="G175" s="58">
        <v>120</v>
      </c>
      <c r="H175" s="56">
        <v>5</v>
      </c>
      <c r="I175" s="56" t="s">
        <v>111</v>
      </c>
      <c r="J175" s="94">
        <f t="shared" si="7"/>
        <v>0.007246376811594203</v>
      </c>
      <c r="K175" s="56"/>
      <c r="L175" s="56"/>
      <c r="M175" s="56"/>
      <c r="N175" s="56"/>
    </row>
    <row r="176" spans="1:14" ht="18.75">
      <c r="A176" s="100"/>
      <c r="B176" s="100"/>
      <c r="C176" s="111" t="s">
        <v>146</v>
      </c>
      <c r="D176" s="56" t="s">
        <v>111</v>
      </c>
      <c r="E176" s="58">
        <v>60</v>
      </c>
      <c r="F176" s="56" t="s">
        <v>131</v>
      </c>
      <c r="G176" s="58">
        <v>60</v>
      </c>
      <c r="H176" s="56">
        <v>5</v>
      </c>
      <c r="I176" s="56" t="s">
        <v>111</v>
      </c>
      <c r="J176" s="94">
        <f t="shared" si="7"/>
        <v>0.0036231884057971015</v>
      </c>
      <c r="K176" s="56"/>
      <c r="L176" s="56"/>
      <c r="M176" s="56"/>
      <c r="N176" s="56"/>
    </row>
    <row r="177" spans="1:14" ht="34.5">
      <c r="A177" s="100"/>
      <c r="B177" s="100"/>
      <c r="C177" s="111" t="s">
        <v>147</v>
      </c>
      <c r="D177" s="56" t="s">
        <v>111</v>
      </c>
      <c r="E177" s="56">
        <v>3</v>
      </c>
      <c r="F177" s="56" t="s">
        <v>349</v>
      </c>
      <c r="G177" s="56">
        <f>60*3</f>
        <v>180</v>
      </c>
      <c r="H177" s="56">
        <v>5</v>
      </c>
      <c r="I177" s="56" t="s">
        <v>111</v>
      </c>
      <c r="J177" s="94">
        <f t="shared" si="7"/>
        <v>0.010869565217391304</v>
      </c>
      <c r="K177" s="56"/>
      <c r="L177" s="56"/>
      <c r="M177" s="56"/>
      <c r="N177" s="56"/>
    </row>
    <row r="178" spans="1:14" ht="34.5">
      <c r="A178" s="100"/>
      <c r="B178" s="100"/>
      <c r="C178" s="111" t="s">
        <v>148</v>
      </c>
      <c r="D178" s="56" t="s">
        <v>111</v>
      </c>
      <c r="E178" s="56">
        <v>1</v>
      </c>
      <c r="F178" s="56" t="s">
        <v>349</v>
      </c>
      <c r="G178" s="56">
        <v>60</v>
      </c>
      <c r="H178" s="56">
        <v>5</v>
      </c>
      <c r="I178" s="56" t="s">
        <v>111</v>
      </c>
      <c r="J178" s="94">
        <f t="shared" si="7"/>
        <v>0.0036231884057971015</v>
      </c>
      <c r="K178" s="56"/>
      <c r="L178" s="56"/>
      <c r="M178" s="56"/>
      <c r="N178" s="56"/>
    </row>
    <row r="179" spans="1:14" ht="34.5">
      <c r="A179" s="100"/>
      <c r="B179" s="100"/>
      <c r="C179" s="111" t="s">
        <v>149</v>
      </c>
      <c r="D179" s="56" t="s">
        <v>111</v>
      </c>
      <c r="E179" s="56">
        <v>1</v>
      </c>
      <c r="F179" s="56" t="s">
        <v>349</v>
      </c>
      <c r="G179" s="56">
        <v>60</v>
      </c>
      <c r="H179" s="56">
        <v>5</v>
      </c>
      <c r="I179" s="56" t="s">
        <v>111</v>
      </c>
      <c r="J179" s="94">
        <f t="shared" si="7"/>
        <v>0.0036231884057971015</v>
      </c>
      <c r="K179" s="56"/>
      <c r="L179" s="56"/>
      <c r="M179" s="56"/>
      <c r="N179" s="56"/>
    </row>
    <row r="180" spans="1:14" ht="18.75">
      <c r="A180" s="100"/>
      <c r="B180" s="100"/>
      <c r="C180" s="111" t="s">
        <v>150</v>
      </c>
      <c r="D180" s="56" t="s">
        <v>111</v>
      </c>
      <c r="E180" s="56">
        <v>1</v>
      </c>
      <c r="F180" s="56" t="s">
        <v>349</v>
      </c>
      <c r="G180" s="56">
        <v>60</v>
      </c>
      <c r="H180" s="56">
        <v>5</v>
      </c>
      <c r="I180" s="56" t="s">
        <v>111</v>
      </c>
      <c r="J180" s="94">
        <f t="shared" si="7"/>
        <v>0.0036231884057971015</v>
      </c>
      <c r="K180" s="56"/>
      <c r="L180" s="56"/>
      <c r="M180" s="56"/>
      <c r="N180" s="56"/>
    </row>
    <row r="181" spans="1:14" ht="18.75">
      <c r="A181" s="100"/>
      <c r="B181" s="100"/>
      <c r="C181" s="111" t="s">
        <v>151</v>
      </c>
      <c r="D181" s="56" t="s">
        <v>111</v>
      </c>
      <c r="E181" s="56">
        <v>1</v>
      </c>
      <c r="F181" s="56" t="s">
        <v>87</v>
      </c>
      <c r="G181" s="56">
        <f>6*60</f>
        <v>360</v>
      </c>
      <c r="H181" s="56">
        <v>5</v>
      </c>
      <c r="I181" s="56" t="s">
        <v>111</v>
      </c>
      <c r="J181" s="94">
        <f t="shared" si="7"/>
        <v>0.021739130434782608</v>
      </c>
      <c r="K181" s="56"/>
      <c r="L181" s="56"/>
      <c r="M181" s="56"/>
      <c r="N181" s="56"/>
    </row>
    <row r="182" spans="1:14" ht="18.75">
      <c r="A182" s="100"/>
      <c r="B182" s="100"/>
      <c r="C182" s="111" t="s">
        <v>152</v>
      </c>
      <c r="D182" s="56" t="s">
        <v>111</v>
      </c>
      <c r="E182" s="56">
        <v>1</v>
      </c>
      <c r="F182" s="56" t="s">
        <v>349</v>
      </c>
      <c r="G182" s="56">
        <v>60</v>
      </c>
      <c r="H182" s="56">
        <v>5</v>
      </c>
      <c r="I182" s="56" t="s">
        <v>111</v>
      </c>
      <c r="J182" s="94">
        <f t="shared" si="7"/>
        <v>0.0036231884057971015</v>
      </c>
      <c r="K182" s="56"/>
      <c r="L182" s="56"/>
      <c r="M182" s="56"/>
      <c r="N182" s="56"/>
    </row>
    <row r="183" spans="1:14" ht="34.5">
      <c r="A183" s="100"/>
      <c r="B183" s="100"/>
      <c r="C183" s="111" t="s">
        <v>153</v>
      </c>
      <c r="D183" s="56" t="s">
        <v>111</v>
      </c>
      <c r="E183" s="56">
        <v>1</v>
      </c>
      <c r="F183" s="56" t="s">
        <v>349</v>
      </c>
      <c r="G183" s="56">
        <v>60</v>
      </c>
      <c r="H183" s="56">
        <v>5</v>
      </c>
      <c r="I183" s="56" t="s">
        <v>111</v>
      </c>
      <c r="J183" s="94">
        <f t="shared" si="7"/>
        <v>0.0036231884057971015</v>
      </c>
      <c r="K183" s="56"/>
      <c r="L183" s="56"/>
      <c r="M183" s="56"/>
      <c r="N183" s="56"/>
    </row>
    <row r="184" spans="1:14" ht="18.75">
      <c r="A184" s="100"/>
      <c r="B184" s="100"/>
      <c r="C184" s="111" t="s">
        <v>154</v>
      </c>
      <c r="D184" s="56" t="s">
        <v>111</v>
      </c>
      <c r="E184" s="56">
        <v>45</v>
      </c>
      <c r="F184" s="56" t="s">
        <v>131</v>
      </c>
      <c r="G184" s="56">
        <v>45</v>
      </c>
      <c r="H184" s="56">
        <v>5</v>
      </c>
      <c r="I184" s="56" t="s">
        <v>111</v>
      </c>
      <c r="J184" s="94">
        <f t="shared" si="7"/>
        <v>0.002717391304347826</v>
      </c>
      <c r="K184" s="56"/>
      <c r="L184" s="56"/>
      <c r="M184" s="56"/>
      <c r="N184" s="56"/>
    </row>
    <row r="185" spans="1:14" ht="18.75">
      <c r="A185" s="100"/>
      <c r="B185" s="100"/>
      <c r="C185" s="111" t="s">
        <v>155</v>
      </c>
      <c r="D185" s="56" t="s">
        <v>111</v>
      </c>
      <c r="E185" s="56">
        <v>45</v>
      </c>
      <c r="F185" s="56" t="s">
        <v>131</v>
      </c>
      <c r="G185" s="56">
        <v>45</v>
      </c>
      <c r="H185" s="56">
        <v>5</v>
      </c>
      <c r="I185" s="56" t="s">
        <v>111</v>
      </c>
      <c r="J185" s="94">
        <f t="shared" si="7"/>
        <v>0.002717391304347826</v>
      </c>
      <c r="K185" s="56"/>
      <c r="L185" s="56"/>
      <c r="M185" s="56"/>
      <c r="N185" s="56"/>
    </row>
    <row r="186" spans="1:14" ht="18.75">
      <c r="A186" s="100"/>
      <c r="B186" s="100"/>
      <c r="C186" s="111" t="s">
        <v>156</v>
      </c>
      <c r="D186" s="56" t="s">
        <v>111</v>
      </c>
      <c r="E186" s="56">
        <v>2</v>
      </c>
      <c r="F186" s="56" t="s">
        <v>349</v>
      </c>
      <c r="G186" s="58">
        <v>120</v>
      </c>
      <c r="H186" s="56">
        <v>5</v>
      </c>
      <c r="I186" s="56" t="s">
        <v>111</v>
      </c>
      <c r="J186" s="94">
        <f t="shared" si="7"/>
        <v>0.007246376811594203</v>
      </c>
      <c r="K186" s="56"/>
      <c r="L186" s="56"/>
      <c r="M186" s="56"/>
      <c r="N186" s="56"/>
    </row>
    <row r="187" spans="1:14" ht="34.5">
      <c r="A187" s="100"/>
      <c r="B187" s="100"/>
      <c r="C187" s="111" t="s">
        <v>157</v>
      </c>
      <c r="D187" s="56" t="s">
        <v>111</v>
      </c>
      <c r="E187" s="56">
        <v>3</v>
      </c>
      <c r="F187" s="56" t="s">
        <v>349</v>
      </c>
      <c r="G187" s="56">
        <f>60*3</f>
        <v>180</v>
      </c>
      <c r="H187" s="56">
        <v>5</v>
      </c>
      <c r="I187" s="56" t="s">
        <v>111</v>
      </c>
      <c r="J187" s="94">
        <f t="shared" si="7"/>
        <v>0.010869565217391304</v>
      </c>
      <c r="K187" s="56"/>
      <c r="L187" s="56"/>
      <c r="M187" s="56"/>
      <c r="N187" s="56"/>
    </row>
    <row r="188" spans="1:14" ht="18.75">
      <c r="A188" s="100"/>
      <c r="B188" s="100"/>
      <c r="C188" s="111" t="s">
        <v>158</v>
      </c>
      <c r="D188" s="56" t="s">
        <v>111</v>
      </c>
      <c r="E188" s="58">
        <v>50</v>
      </c>
      <c r="F188" s="56" t="s">
        <v>131</v>
      </c>
      <c r="G188" s="58">
        <v>50</v>
      </c>
      <c r="H188" s="56">
        <v>5</v>
      </c>
      <c r="I188" s="56" t="s">
        <v>111</v>
      </c>
      <c r="J188" s="94">
        <f t="shared" si="7"/>
        <v>0.0030193236714975845</v>
      </c>
      <c r="K188" s="56"/>
      <c r="L188" s="56"/>
      <c r="M188" s="56"/>
      <c r="N188" s="56"/>
    </row>
    <row r="189" spans="1:14" ht="18.75">
      <c r="A189" s="100"/>
      <c r="B189" s="100"/>
      <c r="C189" s="111" t="s">
        <v>483</v>
      </c>
      <c r="D189" s="56" t="s">
        <v>111</v>
      </c>
      <c r="E189" s="58">
        <v>3</v>
      </c>
      <c r="F189" s="56" t="s">
        <v>349</v>
      </c>
      <c r="G189" s="58">
        <f>60*3</f>
        <v>180</v>
      </c>
      <c r="H189" s="56">
        <v>5</v>
      </c>
      <c r="I189" s="56" t="s">
        <v>111</v>
      </c>
      <c r="J189" s="94">
        <f t="shared" si="7"/>
        <v>0.010869565217391304</v>
      </c>
      <c r="K189" s="56"/>
      <c r="L189" s="56"/>
      <c r="M189" s="56"/>
      <c r="N189" s="56"/>
    </row>
    <row r="190" spans="1:14" ht="18.75">
      <c r="A190" s="100"/>
      <c r="B190" s="100"/>
      <c r="C190" s="112" t="s">
        <v>159</v>
      </c>
      <c r="D190" s="56" t="s">
        <v>111</v>
      </c>
      <c r="E190" s="58">
        <v>45</v>
      </c>
      <c r="F190" s="56" t="s">
        <v>131</v>
      </c>
      <c r="G190" s="58">
        <v>45</v>
      </c>
      <c r="H190" s="56">
        <v>5</v>
      </c>
      <c r="I190" s="56" t="s">
        <v>111</v>
      </c>
      <c r="J190" s="94">
        <f t="shared" si="7"/>
        <v>0.002717391304347826</v>
      </c>
      <c r="K190" s="56"/>
      <c r="L190" s="56"/>
      <c r="M190" s="56"/>
      <c r="N190" s="56"/>
    </row>
    <row r="191" spans="1:14" ht="18.75">
      <c r="A191" s="100"/>
      <c r="B191" s="102" t="s">
        <v>532</v>
      </c>
      <c r="C191" s="107"/>
      <c r="D191" s="56"/>
      <c r="E191" s="56"/>
      <c r="F191" s="56" t="s">
        <v>131</v>
      </c>
      <c r="G191" s="56"/>
      <c r="H191" s="56"/>
      <c r="I191" s="55"/>
      <c r="J191" s="94">
        <f aca="true" t="shared" si="8" ref="J191:J238">G191*H191/82800</f>
        <v>0</v>
      </c>
      <c r="K191" s="55"/>
      <c r="L191" s="55"/>
      <c r="M191" s="55"/>
      <c r="N191" s="55"/>
    </row>
    <row r="192" spans="1:14" ht="18.75">
      <c r="A192" s="100"/>
      <c r="B192" s="100"/>
      <c r="C192" s="113" t="s">
        <v>160</v>
      </c>
      <c r="D192" s="56" t="s">
        <v>111</v>
      </c>
      <c r="E192" s="56">
        <v>50</v>
      </c>
      <c r="F192" s="56" t="s">
        <v>131</v>
      </c>
      <c r="G192" s="56">
        <v>50</v>
      </c>
      <c r="H192" s="56">
        <v>1</v>
      </c>
      <c r="I192" s="56" t="s">
        <v>111</v>
      </c>
      <c r="J192" s="94">
        <f t="shared" si="8"/>
        <v>0.0006038647342995169</v>
      </c>
      <c r="K192" s="56"/>
      <c r="L192" s="62"/>
      <c r="M192" s="62"/>
      <c r="N192" s="56"/>
    </row>
    <row r="193" spans="1:14" ht="34.5">
      <c r="A193" s="100"/>
      <c r="B193" s="100"/>
      <c r="C193" s="113" t="s">
        <v>161</v>
      </c>
      <c r="D193" s="56" t="s">
        <v>111</v>
      </c>
      <c r="E193" s="56">
        <v>60</v>
      </c>
      <c r="F193" s="56" t="s">
        <v>131</v>
      </c>
      <c r="G193" s="56">
        <v>60</v>
      </c>
      <c r="H193" s="56">
        <v>1</v>
      </c>
      <c r="I193" s="56" t="s">
        <v>111</v>
      </c>
      <c r="J193" s="94">
        <f t="shared" si="8"/>
        <v>0.0007246376811594203</v>
      </c>
      <c r="K193" s="56"/>
      <c r="L193" s="62"/>
      <c r="M193" s="62"/>
      <c r="N193" s="56"/>
    </row>
    <row r="194" spans="1:14" ht="34.5">
      <c r="A194" s="100"/>
      <c r="B194" s="100"/>
      <c r="C194" s="113" t="s">
        <v>162</v>
      </c>
      <c r="D194" s="56" t="s">
        <v>111</v>
      </c>
      <c r="E194" s="56">
        <v>60</v>
      </c>
      <c r="F194" s="56" t="s">
        <v>131</v>
      </c>
      <c r="G194" s="56">
        <v>60</v>
      </c>
      <c r="H194" s="56">
        <v>1</v>
      </c>
      <c r="I194" s="56" t="s">
        <v>111</v>
      </c>
      <c r="J194" s="94">
        <f t="shared" si="8"/>
        <v>0.0007246376811594203</v>
      </c>
      <c r="K194" s="56"/>
      <c r="L194" s="62"/>
      <c r="M194" s="62"/>
      <c r="N194" s="56"/>
    </row>
    <row r="195" spans="1:14" ht="34.5">
      <c r="A195" s="100"/>
      <c r="B195" s="100"/>
      <c r="C195" s="113" t="s">
        <v>163</v>
      </c>
      <c r="D195" s="56" t="s">
        <v>111</v>
      </c>
      <c r="E195" s="56">
        <v>5</v>
      </c>
      <c r="F195" s="56" t="s">
        <v>87</v>
      </c>
      <c r="G195" s="56">
        <f>360*5</f>
        <v>1800</v>
      </c>
      <c r="H195" s="56">
        <v>1</v>
      </c>
      <c r="I195" s="56" t="s">
        <v>111</v>
      </c>
      <c r="J195" s="94">
        <f t="shared" si="8"/>
        <v>0.021739130434782608</v>
      </c>
      <c r="K195" s="56"/>
      <c r="L195" s="62"/>
      <c r="M195" s="62"/>
      <c r="N195" s="56"/>
    </row>
    <row r="196" spans="1:14" ht="34.5">
      <c r="A196" s="100"/>
      <c r="B196" s="100"/>
      <c r="C196" s="113" t="s">
        <v>164</v>
      </c>
      <c r="D196" s="56" t="s">
        <v>111</v>
      </c>
      <c r="E196" s="56">
        <v>1</v>
      </c>
      <c r="F196" s="56" t="s">
        <v>87</v>
      </c>
      <c r="G196" s="56">
        <v>360</v>
      </c>
      <c r="H196" s="56">
        <v>1</v>
      </c>
      <c r="I196" s="56" t="s">
        <v>111</v>
      </c>
      <c r="J196" s="94">
        <f t="shared" si="8"/>
        <v>0.004347826086956522</v>
      </c>
      <c r="K196" s="56"/>
      <c r="L196" s="62"/>
      <c r="M196" s="62"/>
      <c r="N196" s="56"/>
    </row>
    <row r="197" spans="1:14" ht="34.5">
      <c r="A197" s="100"/>
      <c r="B197" s="100"/>
      <c r="C197" s="113" t="s">
        <v>165</v>
      </c>
      <c r="D197" s="56" t="s">
        <v>111</v>
      </c>
      <c r="E197" s="56">
        <v>50</v>
      </c>
      <c r="F197" s="56" t="s">
        <v>131</v>
      </c>
      <c r="G197" s="56">
        <v>50</v>
      </c>
      <c r="H197" s="56">
        <v>1</v>
      </c>
      <c r="I197" s="56" t="s">
        <v>111</v>
      </c>
      <c r="J197" s="94">
        <f t="shared" si="8"/>
        <v>0.0006038647342995169</v>
      </c>
      <c r="K197" s="56"/>
      <c r="L197" s="62"/>
      <c r="M197" s="62"/>
      <c r="N197" s="56"/>
    </row>
    <row r="198" spans="1:14" ht="18.75">
      <c r="A198" s="100"/>
      <c r="B198" s="100"/>
      <c r="C198" s="113" t="s">
        <v>166</v>
      </c>
      <c r="D198" s="56" t="s">
        <v>111</v>
      </c>
      <c r="E198" s="56">
        <v>50</v>
      </c>
      <c r="F198" s="56" t="s">
        <v>131</v>
      </c>
      <c r="G198" s="56">
        <v>50</v>
      </c>
      <c r="H198" s="56">
        <v>1</v>
      </c>
      <c r="I198" s="56" t="s">
        <v>111</v>
      </c>
      <c r="J198" s="94">
        <f t="shared" si="8"/>
        <v>0.0006038647342995169</v>
      </c>
      <c r="K198" s="56"/>
      <c r="L198" s="62"/>
      <c r="M198" s="62"/>
      <c r="N198" s="56"/>
    </row>
    <row r="199" spans="1:14" ht="18.75">
      <c r="A199" s="100"/>
      <c r="B199" s="100"/>
      <c r="C199" s="113" t="s">
        <v>167</v>
      </c>
      <c r="D199" s="56" t="s">
        <v>111</v>
      </c>
      <c r="E199" s="56">
        <v>45</v>
      </c>
      <c r="F199" s="56" t="s">
        <v>131</v>
      </c>
      <c r="G199" s="56">
        <v>45</v>
      </c>
      <c r="H199" s="56">
        <v>1</v>
      </c>
      <c r="I199" s="56" t="s">
        <v>111</v>
      </c>
      <c r="J199" s="94">
        <f t="shared" si="8"/>
        <v>0.0005434782608695652</v>
      </c>
      <c r="K199" s="56"/>
      <c r="L199" s="62"/>
      <c r="M199" s="62"/>
      <c r="N199" s="56"/>
    </row>
    <row r="200" spans="1:14" ht="18.75">
      <c r="A200" s="100"/>
      <c r="B200" s="100"/>
      <c r="C200" s="113" t="s">
        <v>168</v>
      </c>
      <c r="D200" s="56" t="s">
        <v>111</v>
      </c>
      <c r="E200" s="56">
        <v>50</v>
      </c>
      <c r="F200" s="56" t="s">
        <v>131</v>
      </c>
      <c r="G200" s="56">
        <v>50</v>
      </c>
      <c r="H200" s="56">
        <v>1</v>
      </c>
      <c r="I200" s="56" t="s">
        <v>111</v>
      </c>
      <c r="J200" s="94">
        <f t="shared" si="8"/>
        <v>0.0006038647342995169</v>
      </c>
      <c r="K200" s="56"/>
      <c r="L200" s="62"/>
      <c r="M200" s="62"/>
      <c r="N200" s="56"/>
    </row>
    <row r="201" spans="1:14" ht="34.5">
      <c r="A201" s="100"/>
      <c r="B201" s="100"/>
      <c r="C201" s="113" t="s">
        <v>169</v>
      </c>
      <c r="D201" s="56" t="s">
        <v>111</v>
      </c>
      <c r="E201" s="56">
        <v>60</v>
      </c>
      <c r="F201" s="56" t="s">
        <v>131</v>
      </c>
      <c r="G201" s="56">
        <v>60</v>
      </c>
      <c r="H201" s="56">
        <v>1</v>
      </c>
      <c r="I201" s="56" t="s">
        <v>111</v>
      </c>
      <c r="J201" s="94">
        <f t="shared" si="8"/>
        <v>0.0007246376811594203</v>
      </c>
      <c r="K201" s="56"/>
      <c r="L201" s="62"/>
      <c r="M201" s="62"/>
      <c r="N201" s="56"/>
    </row>
    <row r="202" spans="1:14" ht="34.5">
      <c r="A202" s="100"/>
      <c r="B202" s="100"/>
      <c r="C202" s="113" t="s">
        <v>170</v>
      </c>
      <c r="D202" s="56" t="s">
        <v>111</v>
      </c>
      <c r="E202" s="56">
        <v>50</v>
      </c>
      <c r="F202" s="56" t="s">
        <v>131</v>
      </c>
      <c r="G202" s="56">
        <v>50</v>
      </c>
      <c r="H202" s="56">
        <v>1</v>
      </c>
      <c r="I202" s="56" t="s">
        <v>111</v>
      </c>
      <c r="J202" s="94">
        <f t="shared" si="8"/>
        <v>0.0006038647342995169</v>
      </c>
      <c r="K202" s="56"/>
      <c r="L202" s="62"/>
      <c r="M202" s="62"/>
      <c r="N202" s="56"/>
    </row>
    <row r="203" spans="1:14" ht="18.75">
      <c r="A203" s="100"/>
      <c r="B203" s="100"/>
      <c r="C203" s="113" t="s">
        <v>171</v>
      </c>
      <c r="D203" s="56" t="s">
        <v>111</v>
      </c>
      <c r="E203" s="56">
        <v>50</v>
      </c>
      <c r="F203" s="56" t="s">
        <v>131</v>
      </c>
      <c r="G203" s="56">
        <v>50</v>
      </c>
      <c r="H203" s="56">
        <v>1</v>
      </c>
      <c r="I203" s="56" t="s">
        <v>111</v>
      </c>
      <c r="J203" s="94">
        <f t="shared" si="8"/>
        <v>0.0006038647342995169</v>
      </c>
      <c r="K203" s="56"/>
      <c r="L203" s="62"/>
      <c r="M203" s="62"/>
      <c r="N203" s="56"/>
    </row>
    <row r="204" spans="1:14" ht="18.75">
      <c r="A204" s="100"/>
      <c r="B204" s="100"/>
      <c r="C204" s="113" t="s">
        <v>172</v>
      </c>
      <c r="D204" s="56" t="s">
        <v>111</v>
      </c>
      <c r="E204" s="56">
        <v>60</v>
      </c>
      <c r="F204" s="56" t="s">
        <v>131</v>
      </c>
      <c r="G204" s="56">
        <v>60</v>
      </c>
      <c r="H204" s="56">
        <v>1</v>
      </c>
      <c r="I204" s="56" t="s">
        <v>111</v>
      </c>
      <c r="J204" s="94">
        <f t="shared" si="8"/>
        <v>0.0007246376811594203</v>
      </c>
      <c r="K204" s="56"/>
      <c r="L204" s="62"/>
      <c r="M204" s="62"/>
      <c r="N204" s="56"/>
    </row>
    <row r="205" spans="1:14" ht="18.75">
      <c r="A205" s="100"/>
      <c r="B205" s="100"/>
      <c r="C205" s="113" t="s">
        <v>173</v>
      </c>
      <c r="D205" s="56" t="s">
        <v>111</v>
      </c>
      <c r="E205" s="56">
        <v>45</v>
      </c>
      <c r="F205" s="56" t="s">
        <v>131</v>
      </c>
      <c r="G205" s="56">
        <v>45</v>
      </c>
      <c r="H205" s="56">
        <v>1</v>
      </c>
      <c r="I205" s="56" t="s">
        <v>111</v>
      </c>
      <c r="J205" s="94">
        <f t="shared" si="8"/>
        <v>0.0005434782608695652</v>
      </c>
      <c r="K205" s="56"/>
      <c r="L205" s="62"/>
      <c r="M205" s="62"/>
      <c r="N205" s="56"/>
    </row>
    <row r="206" spans="1:14" ht="18.75">
      <c r="A206" s="100"/>
      <c r="B206" s="100"/>
      <c r="C206" s="113" t="s">
        <v>174</v>
      </c>
      <c r="D206" s="56" t="s">
        <v>111</v>
      </c>
      <c r="E206" s="56">
        <v>45</v>
      </c>
      <c r="F206" s="56" t="s">
        <v>131</v>
      </c>
      <c r="G206" s="56">
        <v>45</v>
      </c>
      <c r="H206" s="56">
        <v>1</v>
      </c>
      <c r="I206" s="56" t="s">
        <v>111</v>
      </c>
      <c r="J206" s="94">
        <f t="shared" si="8"/>
        <v>0.0005434782608695652</v>
      </c>
      <c r="K206" s="56"/>
      <c r="L206" s="62"/>
      <c r="M206" s="62"/>
      <c r="N206" s="56"/>
    </row>
    <row r="207" spans="1:14" ht="34.5">
      <c r="A207" s="100"/>
      <c r="B207" s="100"/>
      <c r="C207" s="113" t="s">
        <v>175</v>
      </c>
      <c r="D207" s="56" t="s">
        <v>111</v>
      </c>
      <c r="E207" s="56">
        <v>45</v>
      </c>
      <c r="F207" s="56" t="s">
        <v>131</v>
      </c>
      <c r="G207" s="56">
        <v>45</v>
      </c>
      <c r="H207" s="56">
        <v>1</v>
      </c>
      <c r="I207" s="56" t="s">
        <v>111</v>
      </c>
      <c r="J207" s="94">
        <f t="shared" si="8"/>
        <v>0.0005434782608695652</v>
      </c>
      <c r="K207" s="56"/>
      <c r="L207" s="62"/>
      <c r="M207" s="62"/>
      <c r="N207" s="56"/>
    </row>
    <row r="208" spans="1:14" ht="18.75">
      <c r="A208" s="100"/>
      <c r="B208" s="100"/>
      <c r="C208" s="113" t="s">
        <v>176</v>
      </c>
      <c r="D208" s="56" t="s">
        <v>111</v>
      </c>
      <c r="E208" s="56">
        <v>120</v>
      </c>
      <c r="F208" s="56" t="s">
        <v>131</v>
      </c>
      <c r="G208" s="56">
        <v>120</v>
      </c>
      <c r="H208" s="56">
        <v>1</v>
      </c>
      <c r="I208" s="56" t="s">
        <v>111</v>
      </c>
      <c r="J208" s="94">
        <f t="shared" si="8"/>
        <v>0.0014492753623188406</v>
      </c>
      <c r="K208" s="56"/>
      <c r="L208" s="62"/>
      <c r="M208" s="62"/>
      <c r="N208" s="56"/>
    </row>
    <row r="209" spans="1:14" ht="34.5">
      <c r="A209" s="100"/>
      <c r="B209" s="100"/>
      <c r="C209" s="113" t="s">
        <v>177</v>
      </c>
      <c r="D209" s="56" t="s">
        <v>111</v>
      </c>
      <c r="E209" s="56">
        <v>60</v>
      </c>
      <c r="F209" s="56" t="s">
        <v>131</v>
      </c>
      <c r="G209" s="56">
        <v>60</v>
      </c>
      <c r="H209" s="56">
        <v>1</v>
      </c>
      <c r="I209" s="56" t="s">
        <v>111</v>
      </c>
      <c r="J209" s="94">
        <f t="shared" si="8"/>
        <v>0.0007246376811594203</v>
      </c>
      <c r="K209" s="56"/>
      <c r="L209" s="62"/>
      <c r="M209" s="62"/>
      <c r="N209" s="56"/>
    </row>
    <row r="210" spans="1:14" ht="34.5">
      <c r="A210" s="100"/>
      <c r="B210" s="100"/>
      <c r="C210" s="113" t="s">
        <v>178</v>
      </c>
      <c r="D210" s="56" t="s">
        <v>111</v>
      </c>
      <c r="E210" s="56">
        <v>120</v>
      </c>
      <c r="F210" s="56" t="s">
        <v>131</v>
      </c>
      <c r="G210" s="56">
        <v>120</v>
      </c>
      <c r="H210" s="56">
        <v>1</v>
      </c>
      <c r="I210" s="56" t="s">
        <v>111</v>
      </c>
      <c r="J210" s="94">
        <f t="shared" si="8"/>
        <v>0.0014492753623188406</v>
      </c>
      <c r="K210" s="56"/>
      <c r="L210" s="62"/>
      <c r="M210" s="62"/>
      <c r="N210" s="56"/>
    </row>
    <row r="211" spans="1:14" ht="18.75">
      <c r="A211" s="100"/>
      <c r="B211" s="100"/>
      <c r="C211" s="113" t="s">
        <v>179</v>
      </c>
      <c r="D211" s="56" t="s">
        <v>111</v>
      </c>
      <c r="E211" s="56">
        <v>60</v>
      </c>
      <c r="F211" s="56" t="s">
        <v>131</v>
      </c>
      <c r="G211" s="56">
        <v>60</v>
      </c>
      <c r="H211" s="56">
        <v>1</v>
      </c>
      <c r="I211" s="56" t="s">
        <v>111</v>
      </c>
      <c r="J211" s="94">
        <f t="shared" si="8"/>
        <v>0.0007246376811594203</v>
      </c>
      <c r="K211" s="56"/>
      <c r="L211" s="62"/>
      <c r="M211" s="62"/>
      <c r="N211" s="56"/>
    </row>
    <row r="212" spans="1:14" ht="18.75">
      <c r="A212" s="100"/>
      <c r="B212" s="100"/>
      <c r="C212" s="113" t="s">
        <v>180</v>
      </c>
      <c r="D212" s="56" t="s">
        <v>111</v>
      </c>
      <c r="E212" s="56">
        <v>60</v>
      </c>
      <c r="F212" s="56" t="s">
        <v>131</v>
      </c>
      <c r="G212" s="56">
        <v>60</v>
      </c>
      <c r="H212" s="56">
        <v>1</v>
      </c>
      <c r="I212" s="56" t="s">
        <v>111</v>
      </c>
      <c r="J212" s="94">
        <f t="shared" si="8"/>
        <v>0.0007246376811594203</v>
      </c>
      <c r="K212" s="56"/>
      <c r="L212" s="62"/>
      <c r="M212" s="62"/>
      <c r="N212" s="56"/>
    </row>
    <row r="213" spans="1:14" ht="34.5">
      <c r="A213" s="100"/>
      <c r="B213" s="100"/>
      <c r="C213" s="113" t="s">
        <v>181</v>
      </c>
      <c r="D213" s="56" t="s">
        <v>111</v>
      </c>
      <c r="E213" s="56">
        <v>60</v>
      </c>
      <c r="F213" s="56" t="s">
        <v>131</v>
      </c>
      <c r="G213" s="56">
        <v>60</v>
      </c>
      <c r="H213" s="56">
        <v>1</v>
      </c>
      <c r="I213" s="56" t="s">
        <v>111</v>
      </c>
      <c r="J213" s="94">
        <f t="shared" si="8"/>
        <v>0.0007246376811594203</v>
      </c>
      <c r="K213" s="56"/>
      <c r="L213" s="62"/>
      <c r="M213" s="62"/>
      <c r="N213" s="56"/>
    </row>
    <row r="214" spans="1:14" ht="34.5">
      <c r="A214" s="100"/>
      <c r="B214" s="100"/>
      <c r="C214" s="113" t="s">
        <v>182</v>
      </c>
      <c r="D214" s="56" t="s">
        <v>111</v>
      </c>
      <c r="E214" s="56">
        <v>180</v>
      </c>
      <c r="F214" s="56" t="s">
        <v>131</v>
      </c>
      <c r="G214" s="56">
        <v>180</v>
      </c>
      <c r="H214" s="56">
        <v>1</v>
      </c>
      <c r="I214" s="56" t="s">
        <v>111</v>
      </c>
      <c r="J214" s="94">
        <f t="shared" si="8"/>
        <v>0.002173913043478261</v>
      </c>
      <c r="K214" s="56"/>
      <c r="L214" s="62"/>
      <c r="M214" s="62"/>
      <c r="N214" s="56"/>
    </row>
    <row r="215" spans="1:14" ht="34.5">
      <c r="A215" s="100"/>
      <c r="B215" s="100"/>
      <c r="C215" s="113" t="s">
        <v>183</v>
      </c>
      <c r="D215" s="56" t="s">
        <v>111</v>
      </c>
      <c r="E215" s="56">
        <v>60</v>
      </c>
      <c r="F215" s="56" t="s">
        <v>131</v>
      </c>
      <c r="G215" s="56">
        <v>60</v>
      </c>
      <c r="H215" s="56">
        <v>1</v>
      </c>
      <c r="I215" s="56" t="s">
        <v>111</v>
      </c>
      <c r="J215" s="94">
        <f t="shared" si="8"/>
        <v>0.0007246376811594203</v>
      </c>
      <c r="K215" s="56"/>
      <c r="L215" s="62"/>
      <c r="M215" s="62"/>
      <c r="N215" s="56"/>
    </row>
    <row r="216" spans="1:14" ht="34.5">
      <c r="A216" s="100"/>
      <c r="B216" s="100"/>
      <c r="C216" s="113" t="s">
        <v>184</v>
      </c>
      <c r="D216" s="56" t="s">
        <v>111</v>
      </c>
      <c r="E216" s="56">
        <v>60</v>
      </c>
      <c r="F216" s="56" t="s">
        <v>131</v>
      </c>
      <c r="G216" s="56">
        <v>60</v>
      </c>
      <c r="H216" s="56">
        <v>1</v>
      </c>
      <c r="I216" s="56" t="s">
        <v>111</v>
      </c>
      <c r="J216" s="94">
        <f t="shared" si="8"/>
        <v>0.0007246376811594203</v>
      </c>
      <c r="K216" s="56"/>
      <c r="L216" s="62"/>
      <c r="M216" s="62"/>
      <c r="N216" s="56"/>
    </row>
    <row r="217" spans="1:14" ht="34.5">
      <c r="A217" s="100"/>
      <c r="B217" s="100"/>
      <c r="C217" s="113" t="s">
        <v>185</v>
      </c>
      <c r="D217" s="56" t="s">
        <v>111</v>
      </c>
      <c r="E217" s="56">
        <v>60</v>
      </c>
      <c r="F217" s="56" t="s">
        <v>131</v>
      </c>
      <c r="G217" s="56">
        <v>60</v>
      </c>
      <c r="H217" s="56">
        <v>1</v>
      </c>
      <c r="I217" s="56" t="s">
        <v>111</v>
      </c>
      <c r="J217" s="94">
        <f t="shared" si="8"/>
        <v>0.0007246376811594203</v>
      </c>
      <c r="K217" s="56"/>
      <c r="L217" s="62"/>
      <c r="M217" s="62"/>
      <c r="N217" s="56"/>
    </row>
    <row r="218" spans="1:14" ht="18.75">
      <c r="A218" s="100"/>
      <c r="B218" s="100"/>
      <c r="C218" s="113" t="s">
        <v>186</v>
      </c>
      <c r="D218" s="56" t="s">
        <v>111</v>
      </c>
      <c r="E218" s="56">
        <v>60</v>
      </c>
      <c r="F218" s="56" t="s">
        <v>131</v>
      </c>
      <c r="G218" s="56">
        <v>60</v>
      </c>
      <c r="H218" s="56">
        <v>1</v>
      </c>
      <c r="I218" s="56" t="s">
        <v>111</v>
      </c>
      <c r="J218" s="94">
        <f t="shared" si="8"/>
        <v>0.0007246376811594203</v>
      </c>
      <c r="K218" s="56"/>
      <c r="L218" s="62"/>
      <c r="M218" s="62"/>
      <c r="N218" s="56"/>
    </row>
    <row r="219" spans="1:14" ht="18.75">
      <c r="A219" s="100"/>
      <c r="B219" s="100"/>
      <c r="C219" s="113" t="s">
        <v>187</v>
      </c>
      <c r="D219" s="56" t="s">
        <v>111</v>
      </c>
      <c r="E219" s="56">
        <v>60</v>
      </c>
      <c r="F219" s="56" t="s">
        <v>131</v>
      </c>
      <c r="G219" s="56">
        <v>60</v>
      </c>
      <c r="H219" s="56">
        <v>1</v>
      </c>
      <c r="I219" s="56" t="s">
        <v>111</v>
      </c>
      <c r="J219" s="94">
        <f t="shared" si="8"/>
        <v>0.0007246376811594203</v>
      </c>
      <c r="K219" s="56"/>
      <c r="L219" s="62"/>
      <c r="M219" s="62"/>
      <c r="N219" s="56"/>
    </row>
    <row r="220" spans="1:14" ht="18.75">
      <c r="A220" s="100"/>
      <c r="B220" s="100"/>
      <c r="C220" s="113" t="s">
        <v>188</v>
      </c>
      <c r="D220" s="56" t="s">
        <v>111</v>
      </c>
      <c r="E220" s="56">
        <v>60</v>
      </c>
      <c r="F220" s="56" t="s">
        <v>131</v>
      </c>
      <c r="G220" s="56">
        <v>60</v>
      </c>
      <c r="H220" s="56">
        <v>1</v>
      </c>
      <c r="I220" s="56" t="s">
        <v>111</v>
      </c>
      <c r="J220" s="94">
        <f t="shared" si="8"/>
        <v>0.0007246376811594203</v>
      </c>
      <c r="K220" s="56"/>
      <c r="L220" s="62"/>
      <c r="M220" s="62"/>
      <c r="N220" s="56"/>
    </row>
    <row r="221" spans="1:14" ht="18.75">
      <c r="A221" s="100"/>
      <c r="B221" s="100"/>
      <c r="C221" s="113" t="s">
        <v>189</v>
      </c>
      <c r="D221" s="56" t="s">
        <v>111</v>
      </c>
      <c r="E221" s="56">
        <v>60</v>
      </c>
      <c r="F221" s="56" t="s">
        <v>131</v>
      </c>
      <c r="G221" s="56">
        <v>60</v>
      </c>
      <c r="H221" s="56">
        <v>1</v>
      </c>
      <c r="I221" s="56" t="s">
        <v>111</v>
      </c>
      <c r="J221" s="94">
        <f t="shared" si="8"/>
        <v>0.0007246376811594203</v>
      </c>
      <c r="K221" s="56"/>
      <c r="L221" s="62"/>
      <c r="M221" s="62"/>
      <c r="N221" s="56"/>
    </row>
    <row r="222" spans="1:14" ht="18.75">
      <c r="A222" s="100"/>
      <c r="B222" s="100"/>
      <c r="C222" s="113" t="s">
        <v>190</v>
      </c>
      <c r="D222" s="56" t="s">
        <v>111</v>
      </c>
      <c r="E222" s="56">
        <v>60</v>
      </c>
      <c r="F222" s="56" t="s">
        <v>131</v>
      </c>
      <c r="G222" s="56">
        <v>60</v>
      </c>
      <c r="H222" s="56">
        <v>1</v>
      </c>
      <c r="I222" s="56" t="s">
        <v>111</v>
      </c>
      <c r="J222" s="94">
        <f t="shared" si="8"/>
        <v>0.0007246376811594203</v>
      </c>
      <c r="K222" s="56"/>
      <c r="L222" s="62"/>
      <c r="M222" s="62"/>
      <c r="N222" s="56"/>
    </row>
    <row r="223" spans="1:14" ht="34.5">
      <c r="A223" s="100"/>
      <c r="B223" s="100"/>
      <c r="C223" s="113" t="s">
        <v>191</v>
      </c>
      <c r="D223" s="56" t="s">
        <v>111</v>
      </c>
      <c r="E223" s="56">
        <v>20</v>
      </c>
      <c r="F223" s="56" t="s">
        <v>131</v>
      </c>
      <c r="G223" s="56">
        <v>20</v>
      </c>
      <c r="H223" s="56">
        <v>3</v>
      </c>
      <c r="I223" s="56" t="s">
        <v>111</v>
      </c>
      <c r="J223" s="94">
        <f t="shared" si="8"/>
        <v>0.0007246376811594203</v>
      </c>
      <c r="K223" s="56"/>
      <c r="L223" s="56"/>
      <c r="M223" s="56"/>
      <c r="N223" s="56"/>
    </row>
    <row r="224" spans="1:14" ht="18.75">
      <c r="A224" s="100"/>
      <c r="B224" s="100"/>
      <c r="C224" s="111" t="s">
        <v>192</v>
      </c>
      <c r="D224" s="56" t="s">
        <v>111</v>
      </c>
      <c r="E224" s="56">
        <v>50</v>
      </c>
      <c r="F224" s="56" t="s">
        <v>131</v>
      </c>
      <c r="G224" s="56">
        <v>50</v>
      </c>
      <c r="H224" s="56">
        <v>3</v>
      </c>
      <c r="I224" s="56" t="s">
        <v>111</v>
      </c>
      <c r="J224" s="94">
        <f t="shared" si="8"/>
        <v>0.0018115942028985507</v>
      </c>
      <c r="K224" s="56"/>
      <c r="L224" s="56"/>
      <c r="M224" s="56"/>
      <c r="N224" s="56"/>
    </row>
    <row r="225" spans="1:14" ht="17.25" customHeight="1">
      <c r="A225" s="100"/>
      <c r="B225" s="102" t="s">
        <v>533</v>
      </c>
      <c r="C225" s="107"/>
      <c r="D225" s="56"/>
      <c r="E225" s="56"/>
      <c r="F225" s="56"/>
      <c r="G225" s="56"/>
      <c r="H225" s="82"/>
      <c r="I225" s="56"/>
      <c r="J225" s="94">
        <f t="shared" si="8"/>
        <v>0</v>
      </c>
      <c r="K225" s="55"/>
      <c r="L225" s="55"/>
      <c r="M225" s="55"/>
      <c r="N225" s="55"/>
    </row>
    <row r="226" spans="1:14" ht="18.75">
      <c r="A226" s="100"/>
      <c r="B226" s="100"/>
      <c r="C226" s="114" t="s">
        <v>193</v>
      </c>
      <c r="D226" s="60" t="s">
        <v>111</v>
      </c>
      <c r="E226" s="60">
        <v>10</v>
      </c>
      <c r="F226" s="56" t="s">
        <v>131</v>
      </c>
      <c r="G226" s="60">
        <v>10</v>
      </c>
      <c r="H226" s="60">
        <v>200</v>
      </c>
      <c r="I226" s="60" t="s">
        <v>111</v>
      </c>
      <c r="J226" s="94">
        <f t="shared" si="8"/>
        <v>0.024154589371980676</v>
      </c>
      <c r="K226" s="60"/>
      <c r="L226" s="60"/>
      <c r="M226" s="60"/>
      <c r="N226" s="60"/>
    </row>
    <row r="227" spans="1:14" ht="18.75">
      <c r="A227" s="100"/>
      <c r="B227" s="100"/>
      <c r="C227" s="114" t="s">
        <v>194</v>
      </c>
      <c r="D227" s="60" t="s">
        <v>111</v>
      </c>
      <c r="E227" s="60">
        <v>30</v>
      </c>
      <c r="F227" s="56" t="s">
        <v>131</v>
      </c>
      <c r="G227" s="60">
        <v>30</v>
      </c>
      <c r="H227" s="60">
        <v>200</v>
      </c>
      <c r="I227" s="60" t="s">
        <v>111</v>
      </c>
      <c r="J227" s="94">
        <f t="shared" si="8"/>
        <v>0.07246376811594203</v>
      </c>
      <c r="K227" s="60"/>
      <c r="L227" s="60"/>
      <c r="M227" s="60"/>
      <c r="N227" s="60"/>
    </row>
    <row r="228" spans="1:14" ht="18.75">
      <c r="A228" s="100"/>
      <c r="B228" s="100"/>
      <c r="C228" s="114" t="s">
        <v>195</v>
      </c>
      <c r="D228" s="60" t="s">
        <v>111</v>
      </c>
      <c r="E228" s="60">
        <v>30</v>
      </c>
      <c r="F228" s="56" t="s">
        <v>131</v>
      </c>
      <c r="G228" s="60">
        <v>30</v>
      </c>
      <c r="H228" s="60">
        <v>200</v>
      </c>
      <c r="I228" s="60" t="s">
        <v>111</v>
      </c>
      <c r="J228" s="94">
        <f t="shared" si="8"/>
        <v>0.07246376811594203</v>
      </c>
      <c r="K228" s="60"/>
      <c r="L228" s="60"/>
      <c r="M228" s="60"/>
      <c r="N228" s="60"/>
    </row>
    <row r="229" spans="1:14" ht="18.75">
      <c r="A229" s="100"/>
      <c r="B229" s="100"/>
      <c r="C229" s="114" t="s">
        <v>196</v>
      </c>
      <c r="D229" s="60" t="s">
        <v>111</v>
      </c>
      <c r="E229" s="60">
        <v>30</v>
      </c>
      <c r="F229" s="56" t="s">
        <v>131</v>
      </c>
      <c r="G229" s="60">
        <v>30</v>
      </c>
      <c r="H229" s="60">
        <v>200</v>
      </c>
      <c r="I229" s="60" t="s">
        <v>111</v>
      </c>
      <c r="J229" s="94">
        <f t="shared" si="8"/>
        <v>0.07246376811594203</v>
      </c>
      <c r="K229" s="60"/>
      <c r="L229" s="60"/>
      <c r="M229" s="60"/>
      <c r="N229" s="60"/>
    </row>
    <row r="230" spans="1:14" ht="18.75">
      <c r="A230" s="100"/>
      <c r="B230" s="84" t="s">
        <v>534</v>
      </c>
      <c r="C230" s="107"/>
      <c r="D230" s="56"/>
      <c r="E230" s="56"/>
      <c r="F230" s="56" t="s">
        <v>131</v>
      </c>
      <c r="G230" s="56"/>
      <c r="H230" s="55"/>
      <c r="I230" s="55"/>
      <c r="J230" s="94"/>
      <c r="K230" s="55"/>
      <c r="L230" s="55"/>
      <c r="M230" s="55"/>
      <c r="N230" s="55"/>
    </row>
    <row r="231" spans="1:14" ht="18.75">
      <c r="A231" s="100"/>
      <c r="B231" s="100"/>
      <c r="C231" s="111" t="s">
        <v>537</v>
      </c>
      <c r="D231" s="56" t="s">
        <v>111</v>
      </c>
      <c r="E231" s="56">
        <v>45</v>
      </c>
      <c r="F231" s="56" t="s">
        <v>131</v>
      </c>
      <c r="G231" s="56">
        <v>45</v>
      </c>
      <c r="H231" s="56">
        <v>1</v>
      </c>
      <c r="I231" s="56" t="s">
        <v>111</v>
      </c>
      <c r="J231" s="94">
        <f>G231*H231/82800</f>
        <v>0.0005434782608695652</v>
      </c>
      <c r="K231" s="56"/>
      <c r="L231" s="56"/>
      <c r="M231" s="56"/>
      <c r="N231" s="56"/>
    </row>
    <row r="232" spans="1:14" ht="18.75">
      <c r="A232" s="100"/>
      <c r="B232" s="100"/>
      <c r="C232" s="111" t="s">
        <v>197</v>
      </c>
      <c r="D232" s="56" t="s">
        <v>111</v>
      </c>
      <c r="E232" s="56">
        <v>1</v>
      </c>
      <c r="F232" s="56" t="s">
        <v>87</v>
      </c>
      <c r="G232" s="56">
        <f>60*6*5</f>
        <v>1800</v>
      </c>
      <c r="H232" s="56">
        <v>12</v>
      </c>
      <c r="I232" s="56" t="s">
        <v>111</v>
      </c>
      <c r="J232" s="94">
        <f>G232*H232/82800</f>
        <v>0.2608695652173913</v>
      </c>
      <c r="K232" s="56"/>
      <c r="L232" s="56"/>
      <c r="M232" s="56"/>
      <c r="N232" s="56"/>
    </row>
    <row r="233" spans="1:14" ht="34.5">
      <c r="A233" s="100"/>
      <c r="B233" s="100"/>
      <c r="C233" s="111" t="s">
        <v>198</v>
      </c>
      <c r="D233" s="56" t="s">
        <v>111</v>
      </c>
      <c r="E233" s="56">
        <v>1</v>
      </c>
      <c r="F233" s="56" t="s">
        <v>87</v>
      </c>
      <c r="G233" s="56">
        <v>360</v>
      </c>
      <c r="H233" s="56">
        <v>4</v>
      </c>
      <c r="I233" s="56" t="s">
        <v>111</v>
      </c>
      <c r="J233" s="94">
        <f>G233*H233/82800</f>
        <v>0.017391304347826087</v>
      </c>
      <c r="K233" s="56"/>
      <c r="L233" s="56"/>
      <c r="M233" s="56"/>
      <c r="N233" s="56"/>
    </row>
    <row r="234" spans="1:14" ht="34.5">
      <c r="A234" s="100"/>
      <c r="B234" s="100"/>
      <c r="C234" s="111" t="s">
        <v>199</v>
      </c>
      <c r="D234" s="56" t="s">
        <v>111</v>
      </c>
      <c r="E234" s="56">
        <v>1</v>
      </c>
      <c r="F234" s="56" t="s">
        <v>87</v>
      </c>
      <c r="G234" s="56">
        <v>360</v>
      </c>
      <c r="H234" s="56">
        <v>1</v>
      </c>
      <c r="I234" s="56" t="s">
        <v>111</v>
      </c>
      <c r="J234" s="147">
        <f>G234*H234/82800</f>
        <v>0.004347826086956522</v>
      </c>
      <c r="K234" s="56"/>
      <c r="L234" s="56"/>
      <c r="M234" s="56"/>
      <c r="N234" s="56"/>
    </row>
    <row r="235" spans="1:14" ht="18.75">
      <c r="A235" s="100"/>
      <c r="B235" s="84" t="s">
        <v>541</v>
      </c>
      <c r="C235" s="107"/>
      <c r="D235" s="56" t="s">
        <v>111</v>
      </c>
      <c r="E235" s="56">
        <v>1</v>
      </c>
      <c r="F235" s="56" t="s">
        <v>87</v>
      </c>
      <c r="G235" s="56">
        <v>360</v>
      </c>
      <c r="H235" s="55">
        <v>4</v>
      </c>
      <c r="I235" s="55" t="s">
        <v>111</v>
      </c>
      <c r="J235" s="94">
        <f>G235*H235/82800</f>
        <v>0.017391304347826087</v>
      </c>
      <c r="K235" s="55"/>
      <c r="L235" s="55"/>
      <c r="M235" s="55"/>
      <c r="N235" s="55"/>
    </row>
    <row r="236" spans="1:14" ht="18.75">
      <c r="A236" s="100"/>
      <c r="B236" s="84" t="s">
        <v>540</v>
      </c>
      <c r="C236" s="107"/>
      <c r="D236" s="56"/>
      <c r="E236" s="56"/>
      <c r="F236" s="56"/>
      <c r="G236" s="56"/>
      <c r="H236" s="55"/>
      <c r="I236" s="55"/>
      <c r="J236" s="94"/>
      <c r="K236" s="55"/>
      <c r="L236" s="55"/>
      <c r="M236" s="55"/>
      <c r="N236" s="55"/>
    </row>
    <row r="237" spans="1:14" ht="18.75">
      <c r="A237" s="100"/>
      <c r="B237" s="84" t="s">
        <v>535</v>
      </c>
      <c r="C237" s="111"/>
      <c r="D237" s="56" t="s">
        <v>111</v>
      </c>
      <c r="E237" s="56">
        <v>45</v>
      </c>
      <c r="F237" s="56" t="s">
        <v>131</v>
      </c>
      <c r="G237" s="56">
        <v>45</v>
      </c>
      <c r="H237" s="56">
        <v>12</v>
      </c>
      <c r="I237" s="56" t="s">
        <v>111</v>
      </c>
      <c r="J237" s="94">
        <f t="shared" si="8"/>
        <v>0.006521739130434782</v>
      </c>
      <c r="K237" s="56"/>
      <c r="L237" s="56"/>
      <c r="M237" s="56"/>
      <c r="N237" s="56"/>
    </row>
    <row r="238" spans="1:14" ht="18.75">
      <c r="A238" s="100"/>
      <c r="B238" s="84" t="s">
        <v>536</v>
      </c>
      <c r="C238" s="111"/>
      <c r="D238" s="56" t="s">
        <v>111</v>
      </c>
      <c r="E238" s="56">
        <v>5</v>
      </c>
      <c r="F238" s="56" t="s">
        <v>87</v>
      </c>
      <c r="G238" s="56">
        <f>60*6*5</f>
        <v>1800</v>
      </c>
      <c r="H238" s="56">
        <v>1</v>
      </c>
      <c r="I238" s="56" t="s">
        <v>111</v>
      </c>
      <c r="J238" s="94">
        <f t="shared" si="8"/>
        <v>0.021739130434782608</v>
      </c>
      <c r="K238" s="56"/>
      <c r="L238" s="56"/>
      <c r="M238" s="56"/>
      <c r="N238" s="56"/>
    </row>
    <row r="239" spans="1:14" ht="18.75">
      <c r="A239" s="100"/>
      <c r="B239" s="156" t="s">
        <v>538</v>
      </c>
      <c r="C239" s="111"/>
      <c r="D239" s="56"/>
      <c r="E239" s="56"/>
      <c r="F239" s="56"/>
      <c r="G239" s="56"/>
      <c r="H239" s="56"/>
      <c r="I239" s="56"/>
      <c r="J239" s="94"/>
      <c r="K239" s="56"/>
      <c r="L239" s="56"/>
      <c r="M239" s="56"/>
      <c r="N239" s="56"/>
    </row>
    <row r="240" spans="1:14" ht="19.5" thickBot="1">
      <c r="A240" s="100"/>
      <c r="B240" s="123" t="s">
        <v>539</v>
      </c>
      <c r="C240" s="153"/>
      <c r="D240" s="68" t="s">
        <v>111</v>
      </c>
      <c r="E240" s="68">
        <v>1</v>
      </c>
      <c r="F240" s="68" t="s">
        <v>87</v>
      </c>
      <c r="G240" s="68">
        <v>360</v>
      </c>
      <c r="H240" s="68">
        <v>1</v>
      </c>
      <c r="I240" s="68" t="s">
        <v>111</v>
      </c>
      <c r="J240" s="147">
        <f>G240*H240/82800</f>
        <v>0.004347826086956522</v>
      </c>
      <c r="K240" s="68"/>
      <c r="L240" s="68"/>
      <c r="M240" s="68"/>
      <c r="N240" s="68"/>
    </row>
    <row r="241" spans="1:14" ht="21" thickBot="1">
      <c r="A241" s="487"/>
      <c r="B241" s="588" t="s">
        <v>221</v>
      </c>
      <c r="C241" s="589"/>
      <c r="D241" s="459"/>
      <c r="E241" s="459"/>
      <c r="F241" s="578"/>
      <c r="G241" s="582">
        <f>SUM(G145:G240)</f>
        <v>13305</v>
      </c>
      <c r="H241" s="579"/>
      <c r="I241" s="580"/>
      <c r="J241" s="569">
        <f>SUM(J144:J240)</f>
        <v>2.2254227053140094</v>
      </c>
      <c r="K241" s="581"/>
      <c r="L241" s="457"/>
      <c r="M241" s="457"/>
      <c r="N241" s="457"/>
    </row>
    <row r="242" spans="1:14" ht="20.25">
      <c r="A242" s="124" t="s">
        <v>348</v>
      </c>
      <c r="B242" s="62"/>
      <c r="C242" s="115"/>
      <c r="D242" s="56"/>
      <c r="E242" s="56"/>
      <c r="F242" s="56"/>
      <c r="G242" s="56"/>
      <c r="H242" s="62"/>
      <c r="I242" s="62"/>
      <c r="J242" s="62"/>
      <c r="K242" s="62"/>
      <c r="L242" s="62"/>
      <c r="M242" s="62"/>
      <c r="N242" s="62"/>
    </row>
    <row r="243" spans="1:14" ht="18.75">
      <c r="A243" s="100"/>
      <c r="B243" s="102" t="s">
        <v>484</v>
      </c>
      <c r="C243" s="115"/>
      <c r="D243" s="56"/>
      <c r="E243" s="56"/>
      <c r="F243" s="56"/>
      <c r="G243" s="56"/>
      <c r="H243" s="62"/>
      <c r="I243" s="62"/>
      <c r="J243" s="62"/>
      <c r="K243" s="62"/>
      <c r="L243" s="62"/>
      <c r="M243" s="62"/>
      <c r="N243" s="62"/>
    </row>
    <row r="244" spans="1:14" ht="18.75">
      <c r="A244" s="100"/>
      <c r="B244" s="100"/>
      <c r="C244" s="116" t="s">
        <v>200</v>
      </c>
      <c r="D244" s="56" t="s">
        <v>86</v>
      </c>
      <c r="E244" s="88">
        <v>5</v>
      </c>
      <c r="F244" s="56" t="s">
        <v>131</v>
      </c>
      <c r="G244" s="88">
        <v>5</v>
      </c>
      <c r="H244" s="56">
        <v>3000</v>
      </c>
      <c r="I244" s="56" t="s">
        <v>201</v>
      </c>
      <c r="J244" s="94">
        <f>G244*H244/82800</f>
        <v>0.18115942028985507</v>
      </c>
      <c r="K244" s="56"/>
      <c r="L244" s="56"/>
      <c r="M244" s="56"/>
      <c r="N244" s="56"/>
    </row>
    <row r="245" spans="1:14" ht="18.75">
      <c r="A245" s="100"/>
      <c r="B245" s="100"/>
      <c r="C245" s="116" t="s">
        <v>115</v>
      </c>
      <c r="D245" s="56" t="s">
        <v>86</v>
      </c>
      <c r="E245" s="88">
        <v>15</v>
      </c>
      <c r="F245" s="56" t="s">
        <v>131</v>
      </c>
      <c r="G245" s="88">
        <v>15</v>
      </c>
      <c r="H245" s="56">
        <v>3000</v>
      </c>
      <c r="I245" s="56" t="s">
        <v>111</v>
      </c>
      <c r="J245" s="94">
        <f>G245*H245/82800</f>
        <v>0.5434782608695652</v>
      </c>
      <c r="K245" s="56"/>
      <c r="L245" s="56"/>
      <c r="M245" s="56"/>
      <c r="N245" s="56"/>
    </row>
    <row r="246" spans="1:14" ht="18.75">
      <c r="A246" s="100"/>
      <c r="B246" s="100"/>
      <c r="C246" s="116" t="s">
        <v>203</v>
      </c>
      <c r="D246" s="56" t="s">
        <v>220</v>
      </c>
      <c r="E246" s="88">
        <v>5</v>
      </c>
      <c r="F246" s="56" t="s">
        <v>131</v>
      </c>
      <c r="G246" s="88">
        <v>5</v>
      </c>
      <c r="H246" s="56">
        <v>3000</v>
      </c>
      <c r="I246" s="56" t="s">
        <v>111</v>
      </c>
      <c r="J246" s="94">
        <f>G246*H246/82800</f>
        <v>0.18115942028985507</v>
      </c>
      <c r="K246" s="56"/>
      <c r="L246" s="56"/>
      <c r="M246" s="56"/>
      <c r="N246" s="56"/>
    </row>
    <row r="247" spans="1:14" ht="18.75">
      <c r="A247" s="100"/>
      <c r="B247" s="100"/>
      <c r="C247" s="108" t="s">
        <v>204</v>
      </c>
      <c r="D247" s="56" t="s">
        <v>220</v>
      </c>
      <c r="E247" s="88">
        <v>20</v>
      </c>
      <c r="F247" s="56" t="s">
        <v>131</v>
      </c>
      <c r="G247" s="88">
        <v>20</v>
      </c>
      <c r="H247" s="56">
        <v>3000</v>
      </c>
      <c r="I247" s="56" t="s">
        <v>111</v>
      </c>
      <c r="J247" s="94">
        <f>G247*H247/82800</f>
        <v>0.7246376811594203</v>
      </c>
      <c r="K247" s="56"/>
      <c r="L247" s="56"/>
      <c r="M247" s="56"/>
      <c r="N247" s="56"/>
    </row>
    <row r="248" spans="1:14" ht="18.75">
      <c r="A248" s="100"/>
      <c r="B248" s="144" t="s">
        <v>485</v>
      </c>
      <c r="C248" s="107"/>
      <c r="D248" s="56"/>
      <c r="E248" s="56"/>
      <c r="F248" s="56"/>
      <c r="G248" s="88"/>
      <c r="H248" s="82"/>
      <c r="I248" s="56"/>
      <c r="J248" s="57"/>
      <c r="K248" s="55"/>
      <c r="L248" s="55"/>
      <c r="M248" s="55"/>
      <c r="N248" s="55"/>
    </row>
    <row r="249" spans="1:14" ht="18.75">
      <c r="A249" s="100"/>
      <c r="B249" s="100"/>
      <c r="C249" s="116" t="s">
        <v>486</v>
      </c>
      <c r="D249" s="56" t="s">
        <v>86</v>
      </c>
      <c r="E249" s="88">
        <v>10</v>
      </c>
      <c r="F249" s="56" t="s">
        <v>131</v>
      </c>
      <c r="G249" s="88">
        <v>10</v>
      </c>
      <c r="H249" s="56">
        <f>3031+646</f>
        <v>3677</v>
      </c>
      <c r="I249" s="56" t="s">
        <v>111</v>
      </c>
      <c r="J249" s="94">
        <f aca="true" t="shared" si="9" ref="J249:J254">G249*H249/82800</f>
        <v>0.44408212560386473</v>
      </c>
      <c r="K249" s="56"/>
      <c r="L249" s="56"/>
      <c r="M249" s="56"/>
      <c r="N249" s="56"/>
    </row>
    <row r="250" spans="1:14" ht="18.75">
      <c r="A250" s="100"/>
      <c r="B250" s="100"/>
      <c r="C250" s="116" t="s">
        <v>115</v>
      </c>
      <c r="D250" s="56" t="s">
        <v>86</v>
      </c>
      <c r="E250" s="88">
        <v>15</v>
      </c>
      <c r="F250" s="56" t="s">
        <v>131</v>
      </c>
      <c r="G250" s="88">
        <v>15</v>
      </c>
      <c r="H250" s="56">
        <f>3031+646</f>
        <v>3677</v>
      </c>
      <c r="I250" s="56" t="s">
        <v>111</v>
      </c>
      <c r="J250" s="94">
        <f t="shared" si="9"/>
        <v>0.6661231884057971</v>
      </c>
      <c r="K250" s="56"/>
      <c r="L250" s="56"/>
      <c r="M250" s="56"/>
      <c r="N250" s="56"/>
    </row>
    <row r="251" spans="1:14" ht="18.75">
      <c r="A251" s="100"/>
      <c r="B251" s="100"/>
      <c r="C251" s="116" t="s">
        <v>205</v>
      </c>
      <c r="D251" s="56" t="s">
        <v>86</v>
      </c>
      <c r="E251" s="88">
        <v>5</v>
      </c>
      <c r="F251" s="56" t="s">
        <v>131</v>
      </c>
      <c r="G251" s="88">
        <v>5</v>
      </c>
      <c r="H251" s="56">
        <f>3031+646</f>
        <v>3677</v>
      </c>
      <c r="I251" s="56" t="s">
        <v>111</v>
      </c>
      <c r="J251" s="94">
        <f t="shared" si="9"/>
        <v>0.22204106280193237</v>
      </c>
      <c r="K251" s="56"/>
      <c r="L251" s="56"/>
      <c r="M251" s="56"/>
      <c r="N251" s="56"/>
    </row>
    <row r="252" spans="1:14" ht="18.75">
      <c r="A252" s="100"/>
      <c r="B252" s="100"/>
      <c r="C252" s="116" t="s">
        <v>487</v>
      </c>
      <c r="D252" s="56" t="s">
        <v>111</v>
      </c>
      <c r="E252" s="88">
        <v>20</v>
      </c>
      <c r="F252" s="56" t="s">
        <v>131</v>
      </c>
      <c r="G252" s="88">
        <v>20</v>
      </c>
      <c r="H252" s="56">
        <v>230</v>
      </c>
      <c r="I252" s="56" t="s">
        <v>111</v>
      </c>
      <c r="J252" s="94">
        <f t="shared" si="9"/>
        <v>0.05555555555555555</v>
      </c>
      <c r="K252" s="56"/>
      <c r="L252" s="56"/>
      <c r="M252" s="56"/>
      <c r="N252" s="56"/>
    </row>
    <row r="253" spans="1:14" ht="18.75">
      <c r="A253" s="100"/>
      <c r="B253" s="100"/>
      <c r="C253" s="108" t="s">
        <v>116</v>
      </c>
      <c r="D253" s="56" t="s">
        <v>111</v>
      </c>
      <c r="E253" s="88">
        <v>15</v>
      </c>
      <c r="F253" s="56" t="s">
        <v>131</v>
      </c>
      <c r="G253" s="88">
        <v>15</v>
      </c>
      <c r="H253" s="56">
        <v>230</v>
      </c>
      <c r="I253" s="56" t="s">
        <v>111</v>
      </c>
      <c r="J253" s="94">
        <f t="shared" si="9"/>
        <v>0.041666666666666664</v>
      </c>
      <c r="K253" s="56"/>
      <c r="L253" s="56"/>
      <c r="M253" s="56"/>
      <c r="N253" s="56"/>
    </row>
    <row r="254" spans="1:14" ht="18.75">
      <c r="A254" s="100"/>
      <c r="B254" s="100"/>
      <c r="C254" s="116" t="s">
        <v>218</v>
      </c>
      <c r="D254" s="56" t="s">
        <v>111</v>
      </c>
      <c r="E254" s="88">
        <v>30</v>
      </c>
      <c r="F254" s="56" t="s">
        <v>131</v>
      </c>
      <c r="G254" s="88">
        <v>30</v>
      </c>
      <c r="H254" s="56">
        <v>230</v>
      </c>
      <c r="I254" s="56" t="s">
        <v>111</v>
      </c>
      <c r="J254" s="94">
        <f t="shared" si="9"/>
        <v>0.08333333333333333</v>
      </c>
      <c r="K254" s="56"/>
      <c r="L254" s="56"/>
      <c r="M254" s="56"/>
      <c r="N254" s="56"/>
    </row>
    <row r="255" spans="1:14" ht="18.75">
      <c r="A255" s="100"/>
      <c r="B255" s="144" t="s">
        <v>506</v>
      </c>
      <c r="C255" s="107"/>
      <c r="D255" s="56"/>
      <c r="E255" s="56"/>
      <c r="F255" s="56"/>
      <c r="G255" s="88"/>
      <c r="H255" s="82"/>
      <c r="I255" s="56"/>
      <c r="J255" s="57"/>
      <c r="K255" s="55"/>
      <c r="L255" s="55"/>
      <c r="M255" s="55"/>
      <c r="N255" s="55"/>
    </row>
    <row r="256" spans="1:14" ht="18.75">
      <c r="A256" s="100"/>
      <c r="B256" s="100"/>
      <c r="C256" s="116" t="s">
        <v>507</v>
      </c>
      <c r="D256" s="56" t="s">
        <v>111</v>
      </c>
      <c r="E256" s="88">
        <v>10</v>
      </c>
      <c r="F256" s="56" t="s">
        <v>131</v>
      </c>
      <c r="G256" s="88">
        <v>10</v>
      </c>
      <c r="H256" s="56">
        <v>230</v>
      </c>
      <c r="I256" s="56" t="s">
        <v>111</v>
      </c>
      <c r="J256" s="94">
        <f>G256*H256/82800</f>
        <v>0.027777777777777776</v>
      </c>
      <c r="K256" s="56"/>
      <c r="L256" s="56"/>
      <c r="M256" s="56"/>
      <c r="N256" s="56"/>
    </row>
    <row r="257" spans="1:14" ht="18.75">
      <c r="A257" s="100"/>
      <c r="B257" s="100"/>
      <c r="C257" s="116" t="s">
        <v>508</v>
      </c>
      <c r="D257" s="56"/>
      <c r="E257" s="88"/>
      <c r="F257" s="56"/>
      <c r="G257" s="88"/>
      <c r="H257" s="56"/>
      <c r="I257" s="56"/>
      <c r="J257" s="94"/>
      <c r="K257" s="56"/>
      <c r="L257" s="56"/>
      <c r="M257" s="56"/>
      <c r="N257" s="56"/>
    </row>
    <row r="258" spans="1:14" ht="18.75">
      <c r="A258" s="100"/>
      <c r="B258" s="100"/>
      <c r="C258" s="116" t="s">
        <v>509</v>
      </c>
      <c r="D258" s="56" t="s">
        <v>111</v>
      </c>
      <c r="E258" s="88">
        <v>10</v>
      </c>
      <c r="F258" s="56" t="s">
        <v>131</v>
      </c>
      <c r="G258" s="88">
        <v>10</v>
      </c>
      <c r="H258" s="56">
        <v>230</v>
      </c>
      <c r="I258" s="56" t="s">
        <v>111</v>
      </c>
      <c r="J258" s="94">
        <f>G258*H258/82800</f>
        <v>0.027777777777777776</v>
      </c>
      <c r="K258" s="56"/>
      <c r="L258" s="56"/>
      <c r="M258" s="56"/>
      <c r="N258" s="56"/>
    </row>
    <row r="259" spans="1:14" ht="18.75">
      <c r="A259" s="100"/>
      <c r="B259" s="100"/>
      <c r="C259" s="116" t="s">
        <v>510</v>
      </c>
      <c r="D259" s="56"/>
      <c r="E259" s="88"/>
      <c r="F259" s="56"/>
      <c r="G259" s="88"/>
      <c r="H259" s="56"/>
      <c r="I259" s="56"/>
      <c r="J259" s="94"/>
      <c r="K259" s="56"/>
      <c r="L259" s="56"/>
      <c r="M259" s="56"/>
      <c r="N259" s="56"/>
    </row>
    <row r="260" spans="1:14" ht="18.75">
      <c r="A260" s="100"/>
      <c r="B260" s="100"/>
      <c r="C260" s="108" t="s">
        <v>511</v>
      </c>
      <c r="D260" s="56" t="s">
        <v>111</v>
      </c>
      <c r="E260" s="88">
        <v>10</v>
      </c>
      <c r="F260" s="56" t="s">
        <v>131</v>
      </c>
      <c r="G260" s="88">
        <v>10</v>
      </c>
      <c r="H260" s="56">
        <v>230</v>
      </c>
      <c r="I260" s="56" t="s">
        <v>111</v>
      </c>
      <c r="J260" s="94">
        <f>G260*H260/82800</f>
        <v>0.027777777777777776</v>
      </c>
      <c r="K260" s="56"/>
      <c r="L260" s="56"/>
      <c r="M260" s="56"/>
      <c r="N260" s="56"/>
    </row>
    <row r="261" spans="1:14" ht="18.75">
      <c r="A261" s="100"/>
      <c r="B261" s="144" t="s">
        <v>512</v>
      </c>
      <c r="C261" s="107"/>
      <c r="D261" s="56"/>
      <c r="E261" s="56"/>
      <c r="F261" s="56"/>
      <c r="G261" s="88"/>
      <c r="H261" s="82"/>
      <c r="I261" s="56"/>
      <c r="J261" s="57"/>
      <c r="K261" s="55"/>
      <c r="L261" s="55"/>
      <c r="M261" s="55"/>
      <c r="N261" s="55"/>
    </row>
    <row r="262" spans="1:14" ht="18.75">
      <c r="A262" s="100"/>
      <c r="B262" s="100"/>
      <c r="C262" s="116" t="s">
        <v>513</v>
      </c>
      <c r="D262" s="56" t="s">
        <v>220</v>
      </c>
      <c r="E262" s="88">
        <v>10</v>
      </c>
      <c r="F262" s="56" t="s">
        <v>131</v>
      </c>
      <c r="G262" s="88">
        <v>10</v>
      </c>
      <c r="H262" s="56">
        <v>1000</v>
      </c>
      <c r="I262" s="56" t="s">
        <v>111</v>
      </c>
      <c r="J262" s="94">
        <f>G262*H262/82800</f>
        <v>0.12077294685990338</v>
      </c>
      <c r="K262" s="56"/>
      <c r="L262" s="56"/>
      <c r="M262" s="56"/>
      <c r="N262" s="56"/>
    </row>
    <row r="263" spans="1:14" ht="18.75">
      <c r="A263" s="100"/>
      <c r="B263" s="100"/>
      <c r="C263" s="116" t="s">
        <v>514</v>
      </c>
      <c r="D263" s="56"/>
      <c r="E263" s="88"/>
      <c r="F263" s="56"/>
      <c r="G263" s="88"/>
      <c r="H263" s="56"/>
      <c r="I263" s="56"/>
      <c r="J263" s="94"/>
      <c r="K263" s="56"/>
      <c r="L263" s="56"/>
      <c r="M263" s="56"/>
      <c r="N263" s="56"/>
    </row>
    <row r="264" spans="1:14" ht="18.75">
      <c r="A264" s="100"/>
      <c r="B264" s="100"/>
      <c r="C264" s="116" t="s">
        <v>515</v>
      </c>
      <c r="D264" s="56" t="s">
        <v>220</v>
      </c>
      <c r="E264" s="88">
        <v>30</v>
      </c>
      <c r="F264" s="56" t="s">
        <v>131</v>
      </c>
      <c r="G264" s="88">
        <v>30</v>
      </c>
      <c r="H264" s="56">
        <v>1000</v>
      </c>
      <c r="I264" s="56" t="s">
        <v>111</v>
      </c>
      <c r="J264" s="94">
        <f>G264*H264/82800</f>
        <v>0.36231884057971014</v>
      </c>
      <c r="K264" s="56"/>
      <c r="L264" s="56"/>
      <c r="M264" s="56"/>
      <c r="N264" s="56"/>
    </row>
    <row r="265" spans="1:14" ht="18.75">
      <c r="A265" s="100"/>
      <c r="B265" s="100"/>
      <c r="C265" s="116" t="s">
        <v>516</v>
      </c>
      <c r="D265" s="56"/>
      <c r="E265" s="88"/>
      <c r="F265" s="56"/>
      <c r="G265" s="88"/>
      <c r="H265" s="56"/>
      <c r="I265" s="56"/>
      <c r="J265" s="94"/>
      <c r="K265" s="56"/>
      <c r="L265" s="56"/>
      <c r="M265" s="56"/>
      <c r="N265" s="56"/>
    </row>
    <row r="266" spans="1:14" ht="18.75">
      <c r="A266" s="100"/>
      <c r="B266" s="100"/>
      <c r="C266" s="108" t="s">
        <v>517</v>
      </c>
      <c r="D266" s="56" t="s">
        <v>220</v>
      </c>
      <c r="E266" s="88">
        <v>20</v>
      </c>
      <c r="F266" s="56" t="s">
        <v>131</v>
      </c>
      <c r="G266" s="88">
        <v>20</v>
      </c>
      <c r="H266" s="56">
        <v>1000</v>
      </c>
      <c r="I266" s="56" t="s">
        <v>111</v>
      </c>
      <c r="J266" s="94">
        <f>G266*H266/82800</f>
        <v>0.24154589371980675</v>
      </c>
      <c r="K266" s="56"/>
      <c r="L266" s="56"/>
      <c r="M266" s="56"/>
      <c r="N266" s="56"/>
    </row>
    <row r="267" spans="1:14" ht="18.75">
      <c r="A267" s="100"/>
      <c r="B267" s="100"/>
      <c r="C267" s="116" t="s">
        <v>518</v>
      </c>
      <c r="D267" s="56"/>
      <c r="E267" s="88"/>
      <c r="F267" s="56"/>
      <c r="G267" s="88"/>
      <c r="H267" s="56"/>
      <c r="I267" s="56"/>
      <c r="J267" s="94"/>
      <c r="K267" s="56"/>
      <c r="L267" s="56"/>
      <c r="M267" s="56"/>
      <c r="N267" s="56"/>
    </row>
    <row r="268" spans="1:14" ht="18.75">
      <c r="A268" s="100"/>
      <c r="B268" s="100"/>
      <c r="C268" s="108" t="s">
        <v>519</v>
      </c>
      <c r="D268" s="56" t="s">
        <v>220</v>
      </c>
      <c r="E268" s="88">
        <v>20</v>
      </c>
      <c r="F268" s="56" t="s">
        <v>131</v>
      </c>
      <c r="G268" s="88">
        <v>20</v>
      </c>
      <c r="H268" s="56">
        <v>1000</v>
      </c>
      <c r="I268" s="56" t="s">
        <v>111</v>
      </c>
      <c r="J268" s="94">
        <f>G268*H268/82800</f>
        <v>0.24154589371980675</v>
      </c>
      <c r="K268" s="56"/>
      <c r="L268" s="56"/>
      <c r="M268" s="56"/>
      <c r="N268" s="56"/>
    </row>
    <row r="269" spans="1:14" ht="18.75">
      <c r="A269" s="100"/>
      <c r="B269" s="100"/>
      <c r="C269" s="116" t="s">
        <v>520</v>
      </c>
      <c r="D269" s="56"/>
      <c r="E269" s="88"/>
      <c r="F269" s="56"/>
      <c r="G269" s="88"/>
      <c r="H269" s="56"/>
      <c r="I269" s="56"/>
      <c r="J269" s="94"/>
      <c r="K269" s="56"/>
      <c r="L269" s="56"/>
      <c r="M269" s="56"/>
      <c r="N269" s="56"/>
    </row>
    <row r="270" spans="1:14" ht="18.75">
      <c r="A270" s="100"/>
      <c r="B270" s="144" t="s">
        <v>521</v>
      </c>
      <c r="C270" s="107"/>
      <c r="D270" s="56"/>
      <c r="E270" s="56"/>
      <c r="F270" s="56"/>
      <c r="G270" s="88"/>
      <c r="H270" s="534"/>
      <c r="I270" s="535"/>
      <c r="J270" s="57"/>
      <c r="K270" s="55"/>
      <c r="L270" s="55"/>
      <c r="M270" s="55"/>
      <c r="N270" s="55"/>
    </row>
    <row r="271" spans="1:14" ht="18.75">
      <c r="A271" s="100"/>
      <c r="B271" s="100"/>
      <c r="C271" s="116" t="s">
        <v>440</v>
      </c>
      <c r="D271" s="56" t="s">
        <v>111</v>
      </c>
      <c r="E271" s="88">
        <v>30</v>
      </c>
      <c r="F271" s="56" t="s">
        <v>131</v>
      </c>
      <c r="G271" s="88">
        <v>30</v>
      </c>
      <c r="H271" s="56">
        <v>230</v>
      </c>
      <c r="I271" s="56" t="s">
        <v>111</v>
      </c>
      <c r="J271" s="94">
        <f>G271*H271/82800</f>
        <v>0.08333333333333333</v>
      </c>
      <c r="K271" s="56"/>
      <c r="L271" s="56"/>
      <c r="M271" s="56"/>
      <c r="N271" s="56"/>
    </row>
    <row r="272" spans="1:14" ht="18.75">
      <c r="A272" s="100"/>
      <c r="B272" s="100"/>
      <c r="C272" s="116" t="s">
        <v>488</v>
      </c>
      <c r="D272" s="56" t="s">
        <v>111</v>
      </c>
      <c r="E272" s="88">
        <v>20</v>
      </c>
      <c r="F272" s="56" t="s">
        <v>131</v>
      </c>
      <c r="G272" s="88">
        <v>20</v>
      </c>
      <c r="H272" s="56">
        <v>230</v>
      </c>
      <c r="I272" s="56" t="s">
        <v>111</v>
      </c>
      <c r="J272" s="94">
        <f>G272*H272/82800</f>
        <v>0.05555555555555555</v>
      </c>
      <c r="K272" s="56"/>
      <c r="L272" s="56"/>
      <c r="M272" s="56"/>
      <c r="N272" s="56"/>
    </row>
    <row r="273" spans="1:14" ht="18.75">
      <c r="A273" s="100"/>
      <c r="B273" s="144" t="s">
        <v>522</v>
      </c>
      <c r="C273" s="107"/>
      <c r="D273" s="56"/>
      <c r="E273" s="56"/>
      <c r="F273" s="56"/>
      <c r="G273" s="88"/>
      <c r="H273" s="532"/>
      <c r="I273" s="533"/>
      <c r="J273" s="57"/>
      <c r="K273" s="55"/>
      <c r="L273" s="55"/>
      <c r="M273" s="55"/>
      <c r="N273" s="55"/>
    </row>
    <row r="274" spans="1:14" ht="18.75">
      <c r="A274" s="100"/>
      <c r="B274" s="100"/>
      <c r="C274" s="117" t="s">
        <v>206</v>
      </c>
      <c r="D274" s="60" t="s">
        <v>111</v>
      </c>
      <c r="E274" s="60">
        <v>10</v>
      </c>
      <c r="F274" s="56" t="s">
        <v>131</v>
      </c>
      <c r="G274" s="60">
        <v>10</v>
      </c>
      <c r="H274" s="60">
        <v>50</v>
      </c>
      <c r="I274" s="60" t="s">
        <v>111</v>
      </c>
      <c r="J274" s="94">
        <f>G274*H274/82800</f>
        <v>0.006038647342995169</v>
      </c>
      <c r="K274" s="60"/>
      <c r="L274" s="60"/>
      <c r="M274" s="60"/>
      <c r="N274" s="60"/>
    </row>
    <row r="275" spans="1:14" ht="18.75">
      <c r="A275" s="100"/>
      <c r="B275" s="100"/>
      <c r="C275" s="117" t="s">
        <v>489</v>
      </c>
      <c r="D275" s="60" t="s">
        <v>111</v>
      </c>
      <c r="E275" s="89">
        <v>20</v>
      </c>
      <c r="F275" s="56" t="s">
        <v>131</v>
      </c>
      <c r="G275" s="89">
        <v>20</v>
      </c>
      <c r="H275" s="60">
        <v>50</v>
      </c>
      <c r="I275" s="60" t="s">
        <v>111</v>
      </c>
      <c r="J275" s="94">
        <f>G275*H275/82800</f>
        <v>0.012077294685990338</v>
      </c>
      <c r="K275" s="60"/>
      <c r="L275" s="60"/>
      <c r="M275" s="60"/>
      <c r="N275" s="60"/>
    </row>
    <row r="276" spans="1:14" ht="18.75">
      <c r="A276" s="100"/>
      <c r="B276" s="100"/>
      <c r="C276" s="118" t="s">
        <v>490</v>
      </c>
      <c r="D276" s="60"/>
      <c r="E276" s="89"/>
      <c r="F276" s="56"/>
      <c r="G276" s="89"/>
      <c r="H276" s="60"/>
      <c r="I276" s="60"/>
      <c r="J276" s="94"/>
      <c r="K276" s="60"/>
      <c r="L276" s="60"/>
      <c r="M276" s="60"/>
      <c r="N276" s="60"/>
    </row>
    <row r="277" spans="1:14" ht="18.75">
      <c r="A277" s="100"/>
      <c r="B277" s="100"/>
      <c r="C277" s="117" t="s">
        <v>491</v>
      </c>
      <c r="D277" s="60" t="s">
        <v>111</v>
      </c>
      <c r="E277" s="60">
        <v>20</v>
      </c>
      <c r="F277" s="56" t="s">
        <v>131</v>
      </c>
      <c r="G277" s="60">
        <v>20</v>
      </c>
      <c r="H277" s="60">
        <v>50</v>
      </c>
      <c r="I277" s="60" t="s">
        <v>111</v>
      </c>
      <c r="J277" s="94">
        <f>G277*H277/82800</f>
        <v>0.012077294685990338</v>
      </c>
      <c r="K277" s="60"/>
      <c r="L277" s="60"/>
      <c r="M277" s="60"/>
      <c r="N277" s="60"/>
    </row>
    <row r="278" spans="1:14" ht="18.75">
      <c r="A278" s="100"/>
      <c r="B278" s="100"/>
      <c r="C278" s="118" t="s">
        <v>492</v>
      </c>
      <c r="D278" s="60" t="s">
        <v>111</v>
      </c>
      <c r="E278" s="89">
        <v>1</v>
      </c>
      <c r="F278" s="56" t="s">
        <v>349</v>
      </c>
      <c r="G278" s="89">
        <v>60</v>
      </c>
      <c r="H278" s="60">
        <v>50</v>
      </c>
      <c r="I278" s="60" t="s">
        <v>111</v>
      </c>
      <c r="J278" s="94">
        <f>G278*H278/82800</f>
        <v>0.036231884057971016</v>
      </c>
      <c r="K278" s="60"/>
      <c r="L278" s="60"/>
      <c r="M278" s="60"/>
      <c r="N278" s="60"/>
    </row>
    <row r="279" spans="1:14" ht="18.75">
      <c r="A279" s="100"/>
      <c r="B279" s="100"/>
      <c r="C279" s="117" t="s">
        <v>493</v>
      </c>
      <c r="D279" s="60" t="s">
        <v>111</v>
      </c>
      <c r="E279" s="60">
        <v>1</v>
      </c>
      <c r="F279" s="56" t="s">
        <v>349</v>
      </c>
      <c r="G279" s="60">
        <v>60</v>
      </c>
      <c r="H279" s="60">
        <v>50</v>
      </c>
      <c r="I279" s="60" t="s">
        <v>111</v>
      </c>
      <c r="J279" s="94">
        <f>G279*H279/82800</f>
        <v>0.036231884057971016</v>
      </c>
      <c r="K279" s="60"/>
      <c r="L279" s="60"/>
      <c r="M279" s="60"/>
      <c r="N279" s="60"/>
    </row>
    <row r="280" spans="1:14" ht="18.75">
      <c r="A280" s="100"/>
      <c r="B280" s="146" t="s">
        <v>523</v>
      </c>
      <c r="C280" s="119"/>
      <c r="D280" s="60"/>
      <c r="E280" s="60"/>
      <c r="F280" s="60"/>
      <c r="G280" s="89"/>
      <c r="H280" s="145"/>
      <c r="I280" s="142"/>
      <c r="J280" s="65"/>
      <c r="K280" s="61"/>
      <c r="L280" s="61"/>
      <c r="M280" s="61"/>
      <c r="N280" s="61"/>
    </row>
    <row r="281" spans="1:14" ht="18.75">
      <c r="A281" s="100"/>
      <c r="B281" s="100"/>
      <c r="C281" s="117" t="s">
        <v>207</v>
      </c>
      <c r="D281" s="60" t="s">
        <v>111</v>
      </c>
      <c r="E281" s="60">
        <v>2</v>
      </c>
      <c r="F281" s="60" t="s">
        <v>87</v>
      </c>
      <c r="G281" s="60">
        <f>12*60</f>
        <v>720</v>
      </c>
      <c r="H281" s="60">
        <v>1</v>
      </c>
      <c r="I281" s="60" t="s">
        <v>111</v>
      </c>
      <c r="J281" s="94">
        <f>G281*H281/82800</f>
        <v>0.008695652173913044</v>
      </c>
      <c r="K281" s="60"/>
      <c r="L281" s="60"/>
      <c r="M281" s="60"/>
      <c r="N281" s="60"/>
    </row>
    <row r="282" spans="1:14" ht="18.75">
      <c r="A282" s="100"/>
      <c r="B282" s="100"/>
      <c r="C282" s="117" t="s">
        <v>208</v>
      </c>
      <c r="D282" s="60" t="s">
        <v>111</v>
      </c>
      <c r="E282" s="60">
        <v>3</v>
      </c>
      <c r="F282" s="60" t="s">
        <v>349</v>
      </c>
      <c r="G282" s="60">
        <f>60*3</f>
        <v>180</v>
      </c>
      <c r="H282" s="60">
        <v>1</v>
      </c>
      <c r="I282" s="60" t="s">
        <v>111</v>
      </c>
      <c r="J282" s="94">
        <f>G282*H282/82800</f>
        <v>0.002173913043478261</v>
      </c>
      <c r="K282" s="60"/>
      <c r="L282" s="60"/>
      <c r="M282" s="60"/>
      <c r="N282" s="60"/>
    </row>
    <row r="283" spans="1:14" ht="18.75">
      <c r="A283" s="100"/>
      <c r="B283" s="100"/>
      <c r="C283" s="117" t="s">
        <v>209</v>
      </c>
      <c r="D283" s="60" t="s">
        <v>111</v>
      </c>
      <c r="E283" s="60">
        <v>30</v>
      </c>
      <c r="F283" s="60" t="s">
        <v>131</v>
      </c>
      <c r="G283" s="60">
        <v>60</v>
      </c>
      <c r="H283" s="60">
        <v>230</v>
      </c>
      <c r="I283" s="60" t="s">
        <v>111</v>
      </c>
      <c r="J283" s="94">
        <f>G283*H283/82800</f>
        <v>0.16666666666666666</v>
      </c>
      <c r="K283" s="60"/>
      <c r="L283" s="60"/>
      <c r="M283" s="60"/>
      <c r="N283" s="60"/>
    </row>
    <row r="284" spans="1:14" ht="18.75">
      <c r="A284" s="100"/>
      <c r="B284" s="100"/>
      <c r="C284" s="118" t="s">
        <v>210</v>
      </c>
      <c r="D284" s="60" t="s">
        <v>111</v>
      </c>
      <c r="E284" s="60">
        <v>1</v>
      </c>
      <c r="F284" s="60" t="s">
        <v>349</v>
      </c>
      <c r="G284" s="60">
        <v>60</v>
      </c>
      <c r="H284" s="60">
        <v>12</v>
      </c>
      <c r="I284" s="60" t="s">
        <v>111</v>
      </c>
      <c r="J284" s="94">
        <f>G284*H284/82800</f>
        <v>0.008695652173913044</v>
      </c>
      <c r="K284" s="60"/>
      <c r="L284" s="60"/>
      <c r="M284" s="60"/>
      <c r="N284" s="60"/>
    </row>
    <row r="285" spans="1:14" ht="18.75">
      <c r="A285" s="100"/>
      <c r="B285" s="100"/>
      <c r="C285" s="117" t="s">
        <v>211</v>
      </c>
      <c r="D285" s="60" t="s">
        <v>111</v>
      </c>
      <c r="E285" s="60">
        <v>1</v>
      </c>
      <c r="F285" s="60" t="s">
        <v>349</v>
      </c>
      <c r="G285" s="60">
        <v>60</v>
      </c>
      <c r="H285" s="60">
        <v>1</v>
      </c>
      <c r="I285" s="60" t="s">
        <v>111</v>
      </c>
      <c r="J285" s="94">
        <f>G285*H285/82800</f>
        <v>0.0007246376811594203</v>
      </c>
      <c r="K285" s="60"/>
      <c r="L285" s="60"/>
      <c r="M285" s="60"/>
      <c r="N285" s="60"/>
    </row>
    <row r="286" spans="1:14" ht="18.75">
      <c r="A286" s="100"/>
      <c r="B286" s="146" t="s">
        <v>524</v>
      </c>
      <c r="C286" s="119"/>
      <c r="D286" s="60"/>
      <c r="E286" s="60"/>
      <c r="F286" s="60"/>
      <c r="G286" s="89"/>
      <c r="H286" s="145"/>
      <c r="I286" s="142"/>
      <c r="J286" s="65"/>
      <c r="K286" s="61"/>
      <c r="L286" s="61"/>
      <c r="M286" s="61"/>
      <c r="N286" s="61"/>
    </row>
    <row r="287" spans="1:14" ht="18.75">
      <c r="A287" s="100"/>
      <c r="B287" s="100"/>
      <c r="C287" s="117" t="s">
        <v>212</v>
      </c>
      <c r="D287" s="60" t="s">
        <v>111</v>
      </c>
      <c r="E287" s="60">
        <v>1</v>
      </c>
      <c r="F287" s="60" t="s">
        <v>87</v>
      </c>
      <c r="G287" s="60">
        <v>360</v>
      </c>
      <c r="H287" s="60">
        <v>1</v>
      </c>
      <c r="I287" s="60" t="s">
        <v>111</v>
      </c>
      <c r="J287" s="94">
        <f>G287*H287/82800</f>
        <v>0.004347826086956522</v>
      </c>
      <c r="K287" s="60"/>
      <c r="L287" s="60"/>
      <c r="M287" s="60"/>
      <c r="N287" s="60"/>
    </row>
    <row r="288" spans="1:14" ht="18.75">
      <c r="A288" s="100"/>
      <c r="B288" s="100"/>
      <c r="C288" s="117" t="s">
        <v>208</v>
      </c>
      <c r="D288" s="60" t="s">
        <v>111</v>
      </c>
      <c r="E288" s="60">
        <v>1</v>
      </c>
      <c r="F288" s="60" t="s">
        <v>87</v>
      </c>
      <c r="G288" s="60">
        <v>360</v>
      </c>
      <c r="H288" s="60">
        <v>1</v>
      </c>
      <c r="I288" s="60" t="s">
        <v>111</v>
      </c>
      <c r="J288" s="94">
        <f>G288*H288/82800</f>
        <v>0.004347826086956522</v>
      </c>
      <c r="K288" s="60"/>
      <c r="L288" s="60"/>
      <c r="M288" s="60"/>
      <c r="N288" s="60"/>
    </row>
    <row r="289" spans="1:14" ht="18.75">
      <c r="A289" s="100"/>
      <c r="B289" s="100"/>
      <c r="C289" s="117" t="s">
        <v>213</v>
      </c>
      <c r="D289" s="60" t="s">
        <v>111</v>
      </c>
      <c r="E289" s="60">
        <v>30</v>
      </c>
      <c r="F289" s="60" t="s">
        <v>131</v>
      </c>
      <c r="G289" s="60">
        <f>6*1*60</f>
        <v>360</v>
      </c>
      <c r="H289" s="60">
        <v>230</v>
      </c>
      <c r="I289" s="60" t="s">
        <v>111</v>
      </c>
      <c r="J289" s="94">
        <f>G289*H289/82800</f>
        <v>1</v>
      </c>
      <c r="K289" s="60"/>
      <c r="L289" s="60"/>
      <c r="M289" s="60"/>
      <c r="N289" s="60"/>
    </row>
    <row r="290" spans="1:14" ht="18.75">
      <c r="A290" s="100"/>
      <c r="B290" s="100"/>
      <c r="C290" s="118" t="s">
        <v>210</v>
      </c>
      <c r="D290" s="60" t="s">
        <v>111</v>
      </c>
      <c r="E290" s="60">
        <v>1</v>
      </c>
      <c r="F290" s="60" t="s">
        <v>349</v>
      </c>
      <c r="G290" s="60">
        <f>6*1*60</f>
        <v>360</v>
      </c>
      <c r="H290" s="60">
        <v>12</v>
      </c>
      <c r="I290" s="60" t="s">
        <v>111</v>
      </c>
      <c r="J290" s="94">
        <f>G290*H290/82800</f>
        <v>0.05217391304347826</v>
      </c>
      <c r="K290" s="60"/>
      <c r="L290" s="60"/>
      <c r="M290" s="60"/>
      <c r="N290" s="60"/>
    </row>
    <row r="291" spans="1:14" ht="18.75">
      <c r="A291" s="100"/>
      <c r="B291" s="100"/>
      <c r="C291" s="117" t="s">
        <v>211</v>
      </c>
      <c r="D291" s="60" t="s">
        <v>111</v>
      </c>
      <c r="E291" s="60">
        <v>1</v>
      </c>
      <c r="F291" s="60" t="s">
        <v>349</v>
      </c>
      <c r="G291" s="60">
        <f>1*6*60</f>
        <v>360</v>
      </c>
      <c r="H291" s="60">
        <v>1</v>
      </c>
      <c r="I291" s="60" t="s">
        <v>111</v>
      </c>
      <c r="J291" s="94">
        <f>G291*H291/82800</f>
        <v>0.004347826086956522</v>
      </c>
      <c r="K291" s="60"/>
      <c r="L291" s="60"/>
      <c r="M291" s="60"/>
      <c r="N291" s="60"/>
    </row>
    <row r="292" spans="1:14" ht="18.75">
      <c r="A292" s="100"/>
      <c r="B292" s="146" t="s">
        <v>525</v>
      </c>
      <c r="C292" s="119"/>
      <c r="D292" s="60"/>
      <c r="E292" s="60"/>
      <c r="F292" s="60"/>
      <c r="G292" s="89"/>
      <c r="H292" s="145"/>
      <c r="I292" s="142"/>
      <c r="J292" s="65"/>
      <c r="K292" s="61"/>
      <c r="L292" s="61"/>
      <c r="M292" s="61"/>
      <c r="N292" s="61"/>
    </row>
    <row r="293" spans="1:14" ht="18.75">
      <c r="A293" s="100"/>
      <c r="B293" s="100"/>
      <c r="C293" s="117" t="s">
        <v>214</v>
      </c>
      <c r="D293" s="60" t="s">
        <v>111</v>
      </c>
      <c r="E293" s="60">
        <v>30</v>
      </c>
      <c r="F293" s="56" t="s">
        <v>131</v>
      </c>
      <c r="G293" s="60">
        <v>30</v>
      </c>
      <c r="H293" s="60">
        <v>15</v>
      </c>
      <c r="I293" s="60" t="s">
        <v>111</v>
      </c>
      <c r="J293" s="94">
        <f aca="true" t="shared" si="10" ref="J293:J298">G293*H293/82800</f>
        <v>0.005434782608695652</v>
      </c>
      <c r="K293" s="60"/>
      <c r="L293" s="60"/>
      <c r="M293" s="60"/>
      <c r="N293" s="60"/>
    </row>
    <row r="294" spans="1:14" ht="18.75">
      <c r="A294" s="100"/>
      <c r="B294" s="100"/>
      <c r="C294" s="117" t="s">
        <v>215</v>
      </c>
      <c r="D294" s="60" t="s">
        <v>111</v>
      </c>
      <c r="E294" s="60">
        <v>1</v>
      </c>
      <c r="F294" s="56" t="s">
        <v>349</v>
      </c>
      <c r="G294" s="89">
        <v>60</v>
      </c>
      <c r="H294" s="60">
        <v>15</v>
      </c>
      <c r="I294" s="60" t="s">
        <v>111</v>
      </c>
      <c r="J294" s="94">
        <f t="shared" si="10"/>
        <v>0.010869565217391304</v>
      </c>
      <c r="K294" s="60"/>
      <c r="L294" s="60"/>
      <c r="M294" s="60"/>
      <c r="N294" s="60"/>
    </row>
    <row r="295" spans="1:14" ht="18.75">
      <c r="A295" s="100"/>
      <c r="B295" s="100"/>
      <c r="C295" s="117" t="s">
        <v>216</v>
      </c>
      <c r="D295" s="60" t="s">
        <v>111</v>
      </c>
      <c r="E295" s="60">
        <v>45</v>
      </c>
      <c r="F295" s="56" t="s">
        <v>131</v>
      </c>
      <c r="G295" s="60">
        <v>45</v>
      </c>
      <c r="H295" s="60">
        <v>15</v>
      </c>
      <c r="I295" s="60" t="s">
        <v>111</v>
      </c>
      <c r="J295" s="94">
        <f t="shared" si="10"/>
        <v>0.008152173913043478</v>
      </c>
      <c r="K295" s="60"/>
      <c r="L295" s="60"/>
      <c r="M295" s="60"/>
      <c r="N295" s="60"/>
    </row>
    <row r="296" spans="1:14" ht="18.75">
      <c r="A296" s="100"/>
      <c r="B296" s="100"/>
      <c r="C296" s="118" t="s">
        <v>217</v>
      </c>
      <c r="D296" s="60" t="s">
        <v>111</v>
      </c>
      <c r="E296" s="60">
        <v>1</v>
      </c>
      <c r="F296" s="60" t="s">
        <v>87</v>
      </c>
      <c r="G296" s="89">
        <f>6*60</f>
        <v>360</v>
      </c>
      <c r="H296" s="60">
        <v>15</v>
      </c>
      <c r="I296" s="60" t="s">
        <v>111</v>
      </c>
      <c r="J296" s="94">
        <f t="shared" si="10"/>
        <v>0.06521739130434782</v>
      </c>
      <c r="K296" s="60"/>
      <c r="L296" s="60"/>
      <c r="M296" s="60"/>
      <c r="N296" s="60"/>
    </row>
    <row r="297" spans="1:14" ht="18.75">
      <c r="A297" s="100"/>
      <c r="B297" s="100"/>
      <c r="C297" s="118" t="s">
        <v>116</v>
      </c>
      <c r="D297" s="60" t="s">
        <v>111</v>
      </c>
      <c r="E297" s="60">
        <v>1</v>
      </c>
      <c r="F297" s="60" t="s">
        <v>349</v>
      </c>
      <c r="G297" s="89">
        <v>60</v>
      </c>
      <c r="H297" s="60">
        <v>15</v>
      </c>
      <c r="I297" s="60" t="s">
        <v>111</v>
      </c>
      <c r="J297" s="94">
        <f t="shared" si="10"/>
        <v>0.010869565217391304</v>
      </c>
      <c r="K297" s="60"/>
      <c r="L297" s="60"/>
      <c r="M297" s="60"/>
      <c r="N297" s="60"/>
    </row>
    <row r="298" spans="1:14" ht="18.75">
      <c r="A298" s="100"/>
      <c r="B298" s="100"/>
      <c r="C298" s="117" t="s">
        <v>218</v>
      </c>
      <c r="D298" s="60" t="s">
        <v>111</v>
      </c>
      <c r="E298" s="60">
        <v>2</v>
      </c>
      <c r="F298" s="60" t="s">
        <v>87</v>
      </c>
      <c r="G298" s="89">
        <v>720</v>
      </c>
      <c r="H298" s="60">
        <v>15</v>
      </c>
      <c r="I298" s="60" t="s">
        <v>111</v>
      </c>
      <c r="J298" s="94">
        <f t="shared" si="10"/>
        <v>0.13043478260869565</v>
      </c>
      <c r="K298" s="60"/>
      <c r="L298" s="60"/>
      <c r="M298" s="60"/>
      <c r="N298" s="60"/>
    </row>
    <row r="299" spans="1:14" ht="18.75">
      <c r="A299" s="100"/>
      <c r="B299" s="146" t="s">
        <v>526</v>
      </c>
      <c r="C299" s="119"/>
      <c r="D299" s="60"/>
      <c r="E299" s="60"/>
      <c r="F299" s="60"/>
      <c r="G299" s="89"/>
      <c r="H299" s="145"/>
      <c r="I299" s="142"/>
      <c r="J299" s="65"/>
      <c r="K299" s="61"/>
      <c r="L299" s="61"/>
      <c r="M299" s="61"/>
      <c r="N299" s="61"/>
    </row>
    <row r="300" spans="1:14" ht="18.75">
      <c r="A300" s="100"/>
      <c r="B300" s="100"/>
      <c r="C300" s="117" t="s">
        <v>495</v>
      </c>
      <c r="D300" s="60" t="s">
        <v>111</v>
      </c>
      <c r="E300" s="60">
        <v>30</v>
      </c>
      <c r="F300" s="56" t="s">
        <v>131</v>
      </c>
      <c r="G300" s="60">
        <v>30</v>
      </c>
      <c r="H300" s="60">
        <f>230*5</f>
        <v>1150</v>
      </c>
      <c r="I300" s="60" t="s">
        <v>111</v>
      </c>
      <c r="J300" s="94">
        <f>G300*H300/82800</f>
        <v>0.4166666666666667</v>
      </c>
      <c r="K300" s="60"/>
      <c r="L300" s="60"/>
      <c r="M300" s="60"/>
      <c r="N300" s="60"/>
    </row>
    <row r="301" spans="1:14" ht="18.75">
      <c r="A301" s="100"/>
      <c r="B301" s="100"/>
      <c r="C301" s="117" t="s">
        <v>494</v>
      </c>
      <c r="D301" s="60" t="s">
        <v>111</v>
      </c>
      <c r="E301" s="60">
        <v>30</v>
      </c>
      <c r="F301" s="56" t="s">
        <v>131</v>
      </c>
      <c r="G301" s="89">
        <v>30</v>
      </c>
      <c r="H301" s="60">
        <v>1150</v>
      </c>
      <c r="I301" s="60" t="s">
        <v>111</v>
      </c>
      <c r="J301" s="94">
        <f>G301*H301/82800</f>
        <v>0.4166666666666667</v>
      </c>
      <c r="K301" s="60"/>
      <c r="L301" s="60"/>
      <c r="M301" s="60"/>
      <c r="N301" s="60"/>
    </row>
    <row r="302" spans="1:14" ht="18.75">
      <c r="A302" s="100"/>
      <c r="B302" s="100"/>
      <c r="C302" s="117" t="s">
        <v>496</v>
      </c>
      <c r="D302" s="60"/>
      <c r="E302" s="60"/>
      <c r="F302" s="56"/>
      <c r="G302" s="60"/>
      <c r="H302" s="60"/>
      <c r="I302" s="60"/>
      <c r="J302" s="94"/>
      <c r="K302" s="60"/>
      <c r="L302" s="60"/>
      <c r="M302" s="60"/>
      <c r="N302" s="60"/>
    </row>
    <row r="303" spans="1:14" ht="18.75">
      <c r="A303" s="100"/>
      <c r="B303" s="100"/>
      <c r="C303" s="118" t="s">
        <v>497</v>
      </c>
      <c r="D303" s="60"/>
      <c r="E303" s="60"/>
      <c r="F303" s="60"/>
      <c r="G303" s="89"/>
      <c r="H303" s="60"/>
      <c r="I303" s="60"/>
      <c r="J303" s="94"/>
      <c r="K303" s="60"/>
      <c r="L303" s="60"/>
      <c r="M303" s="60"/>
      <c r="N303" s="60"/>
    </row>
    <row r="304" spans="1:14" ht="18.75">
      <c r="A304" s="100"/>
      <c r="B304" s="100"/>
      <c r="C304" s="118" t="s">
        <v>498</v>
      </c>
      <c r="D304" s="60" t="s">
        <v>111</v>
      </c>
      <c r="E304" s="60">
        <v>1</v>
      </c>
      <c r="F304" s="60" t="s">
        <v>349</v>
      </c>
      <c r="G304" s="89">
        <v>60</v>
      </c>
      <c r="H304" s="60">
        <v>1150</v>
      </c>
      <c r="I304" s="60" t="s">
        <v>111</v>
      </c>
      <c r="J304" s="94">
        <f>G304*H304/82800</f>
        <v>0.8333333333333334</v>
      </c>
      <c r="K304" s="60"/>
      <c r="L304" s="60"/>
      <c r="M304" s="60"/>
      <c r="N304" s="60"/>
    </row>
    <row r="305" spans="1:14" ht="18.75">
      <c r="A305" s="100"/>
      <c r="B305" s="100"/>
      <c r="C305" s="117" t="s">
        <v>499</v>
      </c>
      <c r="D305" s="60" t="s">
        <v>111</v>
      </c>
      <c r="E305" s="60">
        <v>30</v>
      </c>
      <c r="F305" s="60" t="s">
        <v>131</v>
      </c>
      <c r="G305" s="89">
        <v>30</v>
      </c>
      <c r="H305" s="60">
        <v>1150</v>
      </c>
      <c r="I305" s="60" t="s">
        <v>111</v>
      </c>
      <c r="J305" s="94">
        <f>G305*H305/82800</f>
        <v>0.4166666666666667</v>
      </c>
      <c r="K305" s="60"/>
      <c r="L305" s="60"/>
      <c r="M305" s="60"/>
      <c r="N305" s="60"/>
    </row>
    <row r="306" spans="1:14" ht="19.5" thickBot="1">
      <c r="A306" s="100"/>
      <c r="B306" s="100"/>
      <c r="C306" s="118" t="s">
        <v>500</v>
      </c>
      <c r="D306" s="60"/>
      <c r="E306" s="60"/>
      <c r="F306" s="60"/>
      <c r="G306" s="89"/>
      <c r="H306" s="60"/>
      <c r="I306" s="60"/>
      <c r="K306" s="60"/>
      <c r="L306" s="60"/>
      <c r="M306" s="60"/>
      <c r="N306" s="60"/>
    </row>
    <row r="307" spans="1:14" ht="21.75" thickBot="1">
      <c r="A307" s="487"/>
      <c r="B307" s="487"/>
      <c r="C307" s="594" t="s">
        <v>221</v>
      </c>
      <c r="D307" s="590"/>
      <c r="E307" s="590"/>
      <c r="F307" s="590"/>
      <c r="G307" s="591">
        <f>SUM(G244:G306)</f>
        <v>4775</v>
      </c>
      <c r="H307" s="590"/>
      <c r="I307" s="592"/>
      <c r="J307" s="569">
        <f>SUM(J243:J305)</f>
        <v>8.000785024154588</v>
      </c>
      <c r="K307" s="593"/>
      <c r="L307" s="590"/>
      <c r="M307" s="590"/>
      <c r="N307" s="590"/>
    </row>
    <row r="308" spans="1:14" ht="18.75">
      <c r="A308" s="139" t="s">
        <v>397</v>
      </c>
      <c r="B308" s="126"/>
      <c r="C308" s="127"/>
      <c r="D308" s="127"/>
      <c r="E308" s="128"/>
      <c r="F308" s="127"/>
      <c r="G308" s="129"/>
      <c r="H308" s="130"/>
      <c r="I308" s="128"/>
      <c r="J308" s="140"/>
      <c r="K308" s="127"/>
      <c r="L308" s="127"/>
      <c r="M308" s="127"/>
      <c r="N308" s="131"/>
    </row>
    <row r="309" spans="1:14" ht="18.75">
      <c r="A309" s="132"/>
      <c r="B309" s="148" t="s">
        <v>501</v>
      </c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</row>
    <row r="310" spans="1:14" ht="39.75" customHeight="1">
      <c r="A310" s="122"/>
      <c r="B310" s="122"/>
      <c r="C310" s="133" t="s">
        <v>398</v>
      </c>
      <c r="D310" s="60" t="s">
        <v>111</v>
      </c>
      <c r="E310" s="60">
        <v>10</v>
      </c>
      <c r="F310" s="60" t="s">
        <v>87</v>
      </c>
      <c r="G310" s="61">
        <f>(E310*6*60)</f>
        <v>3600</v>
      </c>
      <c r="H310" s="60">
        <v>1</v>
      </c>
      <c r="I310" s="60" t="s">
        <v>111</v>
      </c>
      <c r="J310" s="134">
        <f aca="true" t="shared" si="11" ref="J310:J315">G310*H310/82800</f>
        <v>0.043478260869565216</v>
      </c>
      <c r="K310" s="60"/>
      <c r="L310" s="60"/>
      <c r="M310" s="60"/>
      <c r="N310" s="60"/>
    </row>
    <row r="311" spans="1:14" ht="56.25">
      <c r="A311" s="122"/>
      <c r="B311" s="122"/>
      <c r="C311" s="133" t="s">
        <v>399</v>
      </c>
      <c r="D311" s="60" t="s">
        <v>111</v>
      </c>
      <c r="E311" s="60">
        <v>5</v>
      </c>
      <c r="F311" s="60" t="s">
        <v>87</v>
      </c>
      <c r="G311" s="61">
        <f>(E311*6*60)</f>
        <v>1800</v>
      </c>
      <c r="H311" s="60">
        <v>5</v>
      </c>
      <c r="I311" s="60" t="s">
        <v>111</v>
      </c>
      <c r="J311" s="134">
        <f t="shared" si="11"/>
        <v>0.10869565217391304</v>
      </c>
      <c r="K311" s="60"/>
      <c r="L311" s="60"/>
      <c r="M311" s="60"/>
      <c r="N311" s="60"/>
    </row>
    <row r="312" spans="1:14" ht="56.25">
      <c r="A312" s="122"/>
      <c r="B312" s="122"/>
      <c r="C312" s="133" t="s">
        <v>400</v>
      </c>
      <c r="D312" s="60" t="s">
        <v>111</v>
      </c>
      <c r="E312" s="60">
        <v>3</v>
      </c>
      <c r="F312" s="60" t="s">
        <v>130</v>
      </c>
      <c r="G312" s="61">
        <f>(E312*60)</f>
        <v>180</v>
      </c>
      <c r="H312" s="60">
        <v>1</v>
      </c>
      <c r="I312" s="60" t="s">
        <v>111</v>
      </c>
      <c r="J312" s="134">
        <f t="shared" si="11"/>
        <v>0.002173913043478261</v>
      </c>
      <c r="K312" s="60"/>
      <c r="L312" s="60"/>
      <c r="M312" s="60"/>
      <c r="N312" s="89"/>
    </row>
    <row r="313" spans="1:14" ht="41.25" customHeight="1">
      <c r="A313" s="122"/>
      <c r="B313" s="122"/>
      <c r="C313" s="59" t="s">
        <v>401</v>
      </c>
      <c r="D313" s="60" t="s">
        <v>111</v>
      </c>
      <c r="E313" s="60">
        <v>1</v>
      </c>
      <c r="F313" s="60" t="s">
        <v>87</v>
      </c>
      <c r="G313" s="61">
        <f>(E313*6*60)</f>
        <v>360</v>
      </c>
      <c r="H313" s="60">
        <v>1</v>
      </c>
      <c r="I313" s="60" t="s">
        <v>111</v>
      </c>
      <c r="J313" s="134">
        <f t="shared" si="11"/>
        <v>0.004347826086956522</v>
      </c>
      <c r="K313" s="60"/>
      <c r="L313" s="60"/>
      <c r="M313" s="60"/>
      <c r="N313" s="60"/>
    </row>
    <row r="314" spans="1:14" ht="39.75" customHeight="1">
      <c r="A314" s="122"/>
      <c r="B314" s="122"/>
      <c r="C314" s="59" t="s">
        <v>402</v>
      </c>
      <c r="D314" s="60" t="s">
        <v>111</v>
      </c>
      <c r="E314" s="60">
        <v>1</v>
      </c>
      <c r="F314" s="60" t="s">
        <v>87</v>
      </c>
      <c r="G314" s="61">
        <f>(E314*6*60)</f>
        <v>360</v>
      </c>
      <c r="H314" s="60">
        <v>1</v>
      </c>
      <c r="I314" s="60" t="s">
        <v>111</v>
      </c>
      <c r="J314" s="134">
        <f t="shared" si="11"/>
        <v>0.004347826086956522</v>
      </c>
      <c r="K314" s="60"/>
      <c r="L314" s="60"/>
      <c r="M314" s="60"/>
      <c r="N314" s="60"/>
    </row>
    <row r="315" spans="1:14" ht="37.5">
      <c r="A315" s="122"/>
      <c r="B315" s="122"/>
      <c r="C315" s="133" t="s">
        <v>403</v>
      </c>
      <c r="D315" s="60" t="s">
        <v>111</v>
      </c>
      <c r="E315" s="60">
        <v>5</v>
      </c>
      <c r="F315" s="60" t="s">
        <v>87</v>
      </c>
      <c r="G315" s="63">
        <f>(E315*6*60)</f>
        <v>1800</v>
      </c>
      <c r="H315" s="60">
        <v>1</v>
      </c>
      <c r="I315" s="60" t="s">
        <v>111</v>
      </c>
      <c r="J315" s="134">
        <f t="shared" si="11"/>
        <v>0.021739130434782608</v>
      </c>
      <c r="K315" s="60"/>
      <c r="L315" s="60"/>
      <c r="M315" s="60"/>
      <c r="N315" s="60"/>
    </row>
    <row r="316" spans="1:14" ht="18.75">
      <c r="A316" s="122"/>
      <c r="B316" s="149" t="s">
        <v>502</v>
      </c>
      <c r="C316" s="87"/>
      <c r="D316" s="87"/>
      <c r="E316" s="60"/>
      <c r="F316" s="87"/>
      <c r="G316" s="87"/>
      <c r="H316" s="87"/>
      <c r="I316" s="87"/>
      <c r="J316" s="87"/>
      <c r="K316" s="87"/>
      <c r="L316" s="87"/>
      <c r="M316" s="87"/>
      <c r="N316" s="87"/>
    </row>
    <row r="317" spans="1:14" ht="18.75">
      <c r="A317" s="122"/>
      <c r="B317" s="122"/>
      <c r="C317" s="133" t="s">
        <v>404</v>
      </c>
      <c r="D317" s="60" t="s">
        <v>111</v>
      </c>
      <c r="E317" s="60">
        <v>10</v>
      </c>
      <c r="F317" s="60" t="s">
        <v>87</v>
      </c>
      <c r="G317" s="61">
        <f>(E317*6*60)</f>
        <v>3600</v>
      </c>
      <c r="H317" s="60">
        <v>1</v>
      </c>
      <c r="I317" s="60" t="s">
        <v>111</v>
      </c>
      <c r="J317" s="134">
        <f>G317*H317/82800</f>
        <v>0.043478260869565216</v>
      </c>
      <c r="K317" s="60"/>
      <c r="L317" s="60"/>
      <c r="M317" s="60"/>
      <c r="N317" s="60"/>
    </row>
    <row r="318" spans="1:14" ht="37.5">
      <c r="A318" s="122"/>
      <c r="B318" s="122"/>
      <c r="C318" s="133" t="s">
        <v>405</v>
      </c>
      <c r="D318" s="60" t="s">
        <v>111</v>
      </c>
      <c r="E318" s="60">
        <v>3</v>
      </c>
      <c r="F318" s="60" t="s">
        <v>87</v>
      </c>
      <c r="G318" s="61">
        <f>(E318*6*60)</f>
        <v>1080</v>
      </c>
      <c r="H318" s="60">
        <v>1</v>
      </c>
      <c r="I318" s="60" t="s">
        <v>111</v>
      </c>
      <c r="J318" s="134">
        <f aca="true" t="shared" si="12" ref="J318:J323">G318*H318/82800</f>
        <v>0.013043478260869565</v>
      </c>
      <c r="K318" s="60"/>
      <c r="L318" s="60"/>
      <c r="M318" s="60"/>
      <c r="N318" s="60"/>
    </row>
    <row r="319" spans="1:14" ht="37.5">
      <c r="A319" s="122"/>
      <c r="B319" s="122"/>
      <c r="C319" s="133" t="s">
        <v>406</v>
      </c>
      <c r="D319" s="60" t="s">
        <v>111</v>
      </c>
      <c r="E319" s="60">
        <v>1</v>
      </c>
      <c r="F319" s="60" t="s">
        <v>130</v>
      </c>
      <c r="G319" s="61">
        <f>(E319*60)</f>
        <v>60</v>
      </c>
      <c r="H319" s="60">
        <v>55</v>
      </c>
      <c r="I319" s="60" t="s">
        <v>111</v>
      </c>
      <c r="J319" s="134">
        <f t="shared" si="12"/>
        <v>0.03985507246376811</v>
      </c>
      <c r="K319" s="60"/>
      <c r="L319" s="60"/>
      <c r="M319" s="60"/>
      <c r="N319" s="60"/>
    </row>
    <row r="320" spans="1:14" ht="18.75">
      <c r="A320" s="122"/>
      <c r="B320" s="122"/>
      <c r="C320" s="133" t="s">
        <v>407</v>
      </c>
      <c r="D320" s="60" t="s">
        <v>111</v>
      </c>
      <c r="E320" s="60">
        <v>2</v>
      </c>
      <c r="F320" s="60" t="s">
        <v>130</v>
      </c>
      <c r="G320" s="61">
        <f>(E320*60)</f>
        <v>120</v>
      </c>
      <c r="H320" s="60">
        <v>41</v>
      </c>
      <c r="I320" s="60" t="s">
        <v>111</v>
      </c>
      <c r="J320" s="134">
        <f t="shared" si="12"/>
        <v>0.059420289855072465</v>
      </c>
      <c r="K320" s="60"/>
      <c r="L320" s="60"/>
      <c r="M320" s="60"/>
      <c r="N320" s="60"/>
    </row>
    <row r="321" spans="1:14" ht="18.75">
      <c r="A321" s="122"/>
      <c r="B321" s="122"/>
      <c r="C321" s="59" t="s">
        <v>408</v>
      </c>
      <c r="D321" s="60" t="s">
        <v>111</v>
      </c>
      <c r="E321" s="60">
        <v>30</v>
      </c>
      <c r="F321" s="60" t="s">
        <v>131</v>
      </c>
      <c r="G321" s="61">
        <v>30</v>
      </c>
      <c r="H321" s="60">
        <v>355</v>
      </c>
      <c r="I321" s="60" t="s">
        <v>111</v>
      </c>
      <c r="J321" s="134">
        <f t="shared" si="12"/>
        <v>0.1286231884057971</v>
      </c>
      <c r="K321" s="60"/>
      <c r="L321" s="60"/>
      <c r="M321" s="60"/>
      <c r="N321" s="60"/>
    </row>
    <row r="322" spans="1:14" ht="18.75">
      <c r="A322" s="122"/>
      <c r="B322" s="122"/>
      <c r="C322" s="59" t="s">
        <v>409</v>
      </c>
      <c r="D322" s="60" t="s">
        <v>111</v>
      </c>
      <c r="E322" s="60">
        <v>1</v>
      </c>
      <c r="F322" s="60" t="s">
        <v>130</v>
      </c>
      <c r="G322" s="61">
        <f>(E322*60)</f>
        <v>60</v>
      </c>
      <c r="H322" s="60">
        <v>94</v>
      </c>
      <c r="I322" s="60" t="s">
        <v>111</v>
      </c>
      <c r="J322" s="134">
        <f t="shared" si="12"/>
        <v>0.06811594202898551</v>
      </c>
      <c r="K322" s="60"/>
      <c r="L322" s="60"/>
      <c r="M322" s="60"/>
      <c r="N322" s="60"/>
    </row>
    <row r="323" spans="1:14" ht="18.75">
      <c r="A323" s="122"/>
      <c r="B323" s="122"/>
      <c r="C323" s="133" t="s">
        <v>410</v>
      </c>
      <c r="D323" s="60" t="s">
        <v>111</v>
      </c>
      <c r="E323" s="60">
        <v>3</v>
      </c>
      <c r="F323" s="60" t="s">
        <v>87</v>
      </c>
      <c r="G323" s="61">
        <f>(E323*6*60)</f>
        <v>1080</v>
      </c>
      <c r="H323" s="60">
        <v>1</v>
      </c>
      <c r="I323" s="60" t="s">
        <v>111</v>
      </c>
      <c r="J323" s="134">
        <f t="shared" si="12"/>
        <v>0.013043478260869565</v>
      </c>
      <c r="K323" s="60"/>
      <c r="L323" s="60"/>
      <c r="M323" s="60"/>
      <c r="N323" s="60"/>
    </row>
    <row r="324" spans="1:14" ht="18.75">
      <c r="A324" s="122"/>
      <c r="B324" s="149" t="s">
        <v>503</v>
      </c>
      <c r="C324" s="87"/>
      <c r="D324" s="87"/>
      <c r="E324" s="60"/>
      <c r="F324" s="87"/>
      <c r="G324" s="87"/>
      <c r="H324" s="87"/>
      <c r="I324" s="87"/>
      <c r="J324" s="87"/>
      <c r="K324" s="87"/>
      <c r="L324" s="87"/>
      <c r="M324" s="87"/>
      <c r="N324" s="87"/>
    </row>
    <row r="325" spans="1:14" ht="18.75">
      <c r="A325" s="122"/>
      <c r="B325" s="122"/>
      <c r="C325" s="133" t="s">
        <v>411</v>
      </c>
      <c r="D325" s="60" t="s">
        <v>111</v>
      </c>
      <c r="E325" s="60">
        <v>2</v>
      </c>
      <c r="F325" s="60" t="s">
        <v>130</v>
      </c>
      <c r="G325" s="61">
        <f>(E325*60)</f>
        <v>120</v>
      </c>
      <c r="H325" s="60">
        <v>3</v>
      </c>
      <c r="I325" s="60" t="s">
        <v>111</v>
      </c>
      <c r="J325" s="134">
        <f>G325*H325/82800</f>
        <v>0.004347826086956522</v>
      </c>
      <c r="K325" s="60"/>
      <c r="L325" s="60"/>
      <c r="M325" s="60"/>
      <c r="N325" s="60"/>
    </row>
    <row r="326" spans="1:14" ht="18.75">
      <c r="A326" s="122"/>
      <c r="B326" s="122"/>
      <c r="C326" s="133" t="s">
        <v>412</v>
      </c>
      <c r="D326" s="60" t="s">
        <v>111</v>
      </c>
      <c r="E326" s="60">
        <v>1</v>
      </c>
      <c r="F326" s="60" t="s">
        <v>87</v>
      </c>
      <c r="G326" s="61">
        <f>(E326*6*60)</f>
        <v>360</v>
      </c>
      <c r="H326" s="60">
        <v>30</v>
      </c>
      <c r="I326" s="60" t="s">
        <v>111</v>
      </c>
      <c r="J326" s="134">
        <f>G326*H326/82800</f>
        <v>0.13043478260869565</v>
      </c>
      <c r="K326" s="60"/>
      <c r="L326" s="60"/>
      <c r="M326" s="60"/>
      <c r="N326" s="60"/>
    </row>
    <row r="327" spans="1:14" ht="18.75">
      <c r="A327" s="122"/>
      <c r="B327" s="122"/>
      <c r="C327" s="133" t="s">
        <v>413</v>
      </c>
      <c r="D327" s="60" t="s">
        <v>111</v>
      </c>
      <c r="E327" s="60">
        <v>1</v>
      </c>
      <c r="F327" s="60" t="s">
        <v>130</v>
      </c>
      <c r="G327" s="61">
        <f>(E327*60)</f>
        <v>60</v>
      </c>
      <c r="H327" s="60">
        <v>60</v>
      </c>
      <c r="I327" s="60" t="s">
        <v>111</v>
      </c>
      <c r="J327" s="134">
        <f>G327*H327/82800</f>
        <v>0.043478260869565216</v>
      </c>
      <c r="K327" s="60"/>
      <c r="L327" s="60"/>
      <c r="M327" s="60"/>
      <c r="N327" s="60"/>
    </row>
    <row r="328" spans="1:14" ht="18.75">
      <c r="A328" s="122"/>
      <c r="B328" s="122"/>
      <c r="C328" s="133" t="s">
        <v>414</v>
      </c>
      <c r="D328" s="60" t="s">
        <v>111</v>
      </c>
      <c r="E328" s="60">
        <v>3</v>
      </c>
      <c r="F328" s="60" t="s">
        <v>130</v>
      </c>
      <c r="G328" s="61">
        <f>(E328*60)</f>
        <v>180</v>
      </c>
      <c r="H328" s="60">
        <v>1</v>
      </c>
      <c r="I328" s="60" t="s">
        <v>111</v>
      </c>
      <c r="J328" s="134">
        <f>G328*H328/82800</f>
        <v>0.002173913043478261</v>
      </c>
      <c r="K328" s="60"/>
      <c r="L328" s="60"/>
      <c r="M328" s="60"/>
      <c r="N328" s="60"/>
    </row>
    <row r="329" spans="1:14" ht="18.75">
      <c r="A329" s="122"/>
      <c r="B329" s="122"/>
      <c r="C329" s="59" t="s">
        <v>415</v>
      </c>
      <c r="D329" s="60" t="s">
        <v>111</v>
      </c>
      <c r="E329" s="60">
        <v>1</v>
      </c>
      <c r="F329" s="60" t="s">
        <v>130</v>
      </c>
      <c r="G329" s="61">
        <f>(E329*60)</f>
        <v>60</v>
      </c>
      <c r="H329" s="60">
        <v>30</v>
      </c>
      <c r="I329" s="60" t="s">
        <v>111</v>
      </c>
      <c r="J329" s="134">
        <f>G329*H329/82800</f>
        <v>0.021739130434782608</v>
      </c>
      <c r="K329" s="60"/>
      <c r="L329" s="60"/>
      <c r="M329" s="60"/>
      <c r="N329" s="60"/>
    </row>
    <row r="330" spans="1:14" ht="18.75">
      <c r="A330" s="122"/>
      <c r="B330" s="149" t="s">
        <v>504</v>
      </c>
      <c r="C330" s="87"/>
      <c r="D330" s="87"/>
      <c r="E330" s="60"/>
      <c r="F330" s="87"/>
      <c r="G330" s="87"/>
      <c r="H330" s="87"/>
      <c r="I330" s="87"/>
      <c r="J330" s="87"/>
      <c r="K330" s="87"/>
      <c r="L330" s="87"/>
      <c r="M330" s="87"/>
      <c r="N330" s="87"/>
    </row>
    <row r="331" spans="1:14" ht="18.75">
      <c r="A331" s="122"/>
      <c r="B331" s="122"/>
      <c r="C331" s="135" t="s">
        <v>416</v>
      </c>
      <c r="D331" s="60" t="s">
        <v>111</v>
      </c>
      <c r="E331" s="60">
        <v>20</v>
      </c>
      <c r="F331" s="60" t="s">
        <v>131</v>
      </c>
      <c r="G331" s="61">
        <v>20</v>
      </c>
      <c r="H331" s="60">
        <v>230</v>
      </c>
      <c r="I331" s="60" t="s">
        <v>111</v>
      </c>
      <c r="J331" s="134">
        <f aca="true" t="shared" si="13" ref="J331:J349">G331*H331/82800</f>
        <v>0.05555555555555555</v>
      </c>
      <c r="K331" s="60"/>
      <c r="L331" s="60"/>
      <c r="M331" s="60"/>
      <c r="N331" s="60"/>
    </row>
    <row r="332" spans="1:14" ht="18.75">
      <c r="A332" s="122"/>
      <c r="B332" s="122"/>
      <c r="C332" s="135" t="s">
        <v>417</v>
      </c>
      <c r="D332" s="60" t="s">
        <v>111</v>
      </c>
      <c r="E332" s="60">
        <v>1</v>
      </c>
      <c r="F332" s="60" t="s">
        <v>130</v>
      </c>
      <c r="G332" s="61">
        <f>(E332*60)</f>
        <v>60</v>
      </c>
      <c r="H332" s="60">
        <v>6</v>
      </c>
      <c r="I332" s="60" t="s">
        <v>111</v>
      </c>
      <c r="J332" s="134">
        <f t="shared" si="13"/>
        <v>0.004347826086956522</v>
      </c>
      <c r="K332" s="60"/>
      <c r="L332" s="60"/>
      <c r="M332" s="60"/>
      <c r="N332" s="60"/>
    </row>
    <row r="333" spans="1:14" ht="18.75">
      <c r="A333" s="122"/>
      <c r="B333" s="122"/>
      <c r="C333" s="136" t="s">
        <v>418</v>
      </c>
      <c r="D333" s="60" t="s">
        <v>111</v>
      </c>
      <c r="E333" s="60">
        <v>20</v>
      </c>
      <c r="F333" s="60" t="s">
        <v>131</v>
      </c>
      <c r="G333" s="61">
        <v>20</v>
      </c>
      <c r="H333" s="60">
        <v>230</v>
      </c>
      <c r="I333" s="60" t="s">
        <v>111</v>
      </c>
      <c r="J333" s="134">
        <f t="shared" si="13"/>
        <v>0.05555555555555555</v>
      </c>
      <c r="K333" s="60"/>
      <c r="L333" s="60"/>
      <c r="M333" s="60"/>
      <c r="N333" s="60"/>
    </row>
    <row r="334" spans="1:14" ht="18.75">
      <c r="A334" s="122"/>
      <c r="B334" s="122"/>
      <c r="C334" s="135" t="s">
        <v>419</v>
      </c>
      <c r="D334" s="60" t="s">
        <v>111</v>
      </c>
      <c r="E334" s="60">
        <v>1</v>
      </c>
      <c r="F334" s="60" t="s">
        <v>130</v>
      </c>
      <c r="G334" s="61">
        <f>(E334*60)</f>
        <v>60</v>
      </c>
      <c r="H334" s="60">
        <v>6</v>
      </c>
      <c r="I334" s="60" t="s">
        <v>111</v>
      </c>
      <c r="J334" s="134">
        <f t="shared" si="13"/>
        <v>0.004347826086956522</v>
      </c>
      <c r="K334" s="60"/>
      <c r="L334" s="60"/>
      <c r="M334" s="60"/>
      <c r="N334" s="60"/>
    </row>
    <row r="335" spans="1:14" ht="18.75">
      <c r="A335" s="122"/>
      <c r="B335" s="122"/>
      <c r="C335" s="137" t="s">
        <v>420</v>
      </c>
      <c r="D335" s="60" t="s">
        <v>111</v>
      </c>
      <c r="E335" s="60">
        <v>20</v>
      </c>
      <c r="F335" s="60" t="s">
        <v>131</v>
      </c>
      <c r="G335" s="61">
        <v>20</v>
      </c>
      <c r="H335" s="60">
        <v>230</v>
      </c>
      <c r="I335" s="60" t="s">
        <v>111</v>
      </c>
      <c r="J335" s="134">
        <f t="shared" si="13"/>
        <v>0.05555555555555555</v>
      </c>
      <c r="K335" s="60"/>
      <c r="L335" s="60"/>
      <c r="M335" s="60"/>
      <c r="N335" s="60"/>
    </row>
    <row r="336" spans="1:14" ht="21.75" customHeight="1">
      <c r="A336" s="122"/>
      <c r="B336" s="64"/>
      <c r="C336" s="135" t="s">
        <v>421</v>
      </c>
      <c r="D336" s="60" t="s">
        <v>111</v>
      </c>
      <c r="E336" s="60">
        <v>2</v>
      </c>
      <c r="F336" s="60" t="s">
        <v>130</v>
      </c>
      <c r="G336" s="61">
        <f>(E336*60)</f>
        <v>120</v>
      </c>
      <c r="H336" s="138">
        <v>28</v>
      </c>
      <c r="I336" s="60" t="s">
        <v>111</v>
      </c>
      <c r="J336" s="134">
        <f t="shared" si="13"/>
        <v>0.04057971014492753</v>
      </c>
      <c r="K336" s="61"/>
      <c r="L336" s="60"/>
      <c r="M336" s="61"/>
      <c r="N336" s="60"/>
    </row>
    <row r="337" spans="1:14" ht="18.75">
      <c r="A337" s="122"/>
      <c r="B337" s="64"/>
      <c r="C337" s="135" t="s">
        <v>422</v>
      </c>
      <c r="D337" s="60" t="s">
        <v>111</v>
      </c>
      <c r="E337" s="60">
        <v>2</v>
      </c>
      <c r="F337" s="60" t="s">
        <v>130</v>
      </c>
      <c r="G337" s="61">
        <f>(E337*60)</f>
        <v>120</v>
      </c>
      <c r="H337" s="122">
        <v>12</v>
      </c>
      <c r="I337" s="60" t="s">
        <v>111</v>
      </c>
      <c r="J337" s="134">
        <f t="shared" si="13"/>
        <v>0.017391304347826087</v>
      </c>
      <c r="K337" s="61"/>
      <c r="L337" s="60"/>
      <c r="M337" s="61"/>
      <c r="N337" s="60"/>
    </row>
    <row r="338" spans="1:14" ht="18.75">
      <c r="A338" s="122"/>
      <c r="B338" s="122"/>
      <c r="C338" s="135" t="s">
        <v>423</v>
      </c>
      <c r="D338" s="60" t="s">
        <v>111</v>
      </c>
      <c r="E338" s="60">
        <v>20</v>
      </c>
      <c r="F338" s="60" t="s">
        <v>131</v>
      </c>
      <c r="G338" s="61">
        <v>20</v>
      </c>
      <c r="H338" s="60">
        <v>230</v>
      </c>
      <c r="I338" s="60" t="s">
        <v>111</v>
      </c>
      <c r="J338" s="134">
        <f t="shared" si="13"/>
        <v>0.05555555555555555</v>
      </c>
      <c r="K338" s="122"/>
      <c r="L338" s="60"/>
      <c r="M338" s="122"/>
      <c r="N338" s="60"/>
    </row>
    <row r="339" spans="1:14" ht="18.75">
      <c r="A339" s="122"/>
      <c r="B339" s="122"/>
      <c r="C339" s="135" t="s">
        <v>424</v>
      </c>
      <c r="D339" s="60" t="s">
        <v>111</v>
      </c>
      <c r="E339" s="60">
        <v>30</v>
      </c>
      <c r="F339" s="60" t="s">
        <v>131</v>
      </c>
      <c r="G339" s="61">
        <v>30</v>
      </c>
      <c r="H339" s="60">
        <v>230</v>
      </c>
      <c r="I339" s="60" t="s">
        <v>111</v>
      </c>
      <c r="J339" s="134">
        <f t="shared" si="13"/>
        <v>0.08333333333333333</v>
      </c>
      <c r="K339" s="122"/>
      <c r="L339" s="60"/>
      <c r="M339" s="122"/>
      <c r="N339" s="60"/>
    </row>
    <row r="340" spans="1:14" ht="20.25" customHeight="1">
      <c r="A340" s="122"/>
      <c r="B340" s="122"/>
      <c r="C340" s="135" t="s">
        <v>425</v>
      </c>
      <c r="D340" s="60" t="s">
        <v>111</v>
      </c>
      <c r="E340" s="60">
        <v>20</v>
      </c>
      <c r="F340" s="60" t="s">
        <v>131</v>
      </c>
      <c r="G340" s="61">
        <v>20</v>
      </c>
      <c r="H340" s="60">
        <v>230</v>
      </c>
      <c r="I340" s="60" t="s">
        <v>111</v>
      </c>
      <c r="J340" s="134">
        <f t="shared" si="13"/>
        <v>0.05555555555555555</v>
      </c>
      <c r="K340" s="122"/>
      <c r="L340" s="60"/>
      <c r="M340" s="122"/>
      <c r="N340" s="60"/>
    </row>
    <row r="341" spans="1:14" ht="18.75">
      <c r="A341" s="122"/>
      <c r="B341" s="122"/>
      <c r="C341" s="135" t="s">
        <v>426</v>
      </c>
      <c r="D341" s="60" t="s">
        <v>111</v>
      </c>
      <c r="E341" s="60">
        <v>20</v>
      </c>
      <c r="F341" s="60" t="s">
        <v>131</v>
      </c>
      <c r="G341" s="61">
        <v>20</v>
      </c>
      <c r="H341" s="60">
        <v>230</v>
      </c>
      <c r="I341" s="60" t="s">
        <v>111</v>
      </c>
      <c r="J341" s="134">
        <f t="shared" si="13"/>
        <v>0.05555555555555555</v>
      </c>
      <c r="K341" s="122"/>
      <c r="L341" s="60"/>
      <c r="M341" s="122"/>
      <c r="N341" s="60"/>
    </row>
    <row r="342" spans="1:14" ht="18.75">
      <c r="A342" s="122"/>
      <c r="B342" s="122"/>
      <c r="C342" s="135" t="s">
        <v>427</v>
      </c>
      <c r="D342" s="60" t="s">
        <v>111</v>
      </c>
      <c r="E342" s="138">
        <v>30</v>
      </c>
      <c r="F342" s="60" t="s">
        <v>131</v>
      </c>
      <c r="G342" s="122">
        <v>30</v>
      </c>
      <c r="H342" s="138">
        <v>179</v>
      </c>
      <c r="I342" s="60" t="s">
        <v>111</v>
      </c>
      <c r="J342" s="134">
        <f t="shared" si="13"/>
        <v>0.06485507246376812</v>
      </c>
      <c r="K342" s="122"/>
      <c r="L342" s="60"/>
      <c r="M342" s="122"/>
      <c r="N342" s="60"/>
    </row>
    <row r="343" spans="1:14" ht="18.75">
      <c r="A343" s="122"/>
      <c r="B343" s="122"/>
      <c r="C343" s="135" t="s">
        <v>428</v>
      </c>
      <c r="D343" s="60" t="s">
        <v>111</v>
      </c>
      <c r="E343" s="138">
        <v>30</v>
      </c>
      <c r="F343" s="60" t="s">
        <v>131</v>
      </c>
      <c r="G343" s="122">
        <v>30</v>
      </c>
      <c r="H343" s="138">
        <v>29</v>
      </c>
      <c r="I343" s="60" t="s">
        <v>111</v>
      </c>
      <c r="J343" s="134">
        <f t="shared" si="13"/>
        <v>0.010507246376811594</v>
      </c>
      <c r="K343" s="122"/>
      <c r="L343" s="60"/>
      <c r="M343" s="122"/>
      <c r="N343" s="60"/>
    </row>
    <row r="344" spans="1:14" ht="18.75">
      <c r="A344" s="122"/>
      <c r="B344" s="122"/>
      <c r="C344" s="135" t="s">
        <v>429</v>
      </c>
      <c r="D344" s="60" t="s">
        <v>111</v>
      </c>
      <c r="E344" s="138">
        <v>30</v>
      </c>
      <c r="F344" s="60" t="s">
        <v>131</v>
      </c>
      <c r="G344" s="122">
        <v>30</v>
      </c>
      <c r="H344" s="138">
        <v>12</v>
      </c>
      <c r="I344" s="60" t="s">
        <v>111</v>
      </c>
      <c r="J344" s="134">
        <f t="shared" si="13"/>
        <v>0.004347826086956522</v>
      </c>
      <c r="K344" s="122"/>
      <c r="L344" s="60"/>
      <c r="M344" s="122"/>
      <c r="N344" s="60"/>
    </row>
    <row r="345" spans="1:14" ht="18.75">
      <c r="A345" s="122"/>
      <c r="B345" s="122"/>
      <c r="C345" s="135" t="s">
        <v>430</v>
      </c>
      <c r="D345" s="60" t="s">
        <v>111</v>
      </c>
      <c r="E345" s="138">
        <v>30</v>
      </c>
      <c r="F345" s="60" t="s">
        <v>131</v>
      </c>
      <c r="G345" s="122">
        <v>30</v>
      </c>
      <c r="H345" s="138">
        <v>30</v>
      </c>
      <c r="I345" s="60" t="s">
        <v>111</v>
      </c>
      <c r="J345" s="134">
        <f t="shared" si="13"/>
        <v>0.010869565217391304</v>
      </c>
      <c r="K345" s="122"/>
      <c r="L345" s="60"/>
      <c r="M345" s="122"/>
      <c r="N345" s="60"/>
    </row>
    <row r="346" spans="1:14" ht="18.75">
      <c r="A346" s="122"/>
      <c r="B346" s="122"/>
      <c r="C346" s="135" t="s">
        <v>431</v>
      </c>
      <c r="D346" s="60" t="s">
        <v>111</v>
      </c>
      <c r="E346" s="138">
        <v>30</v>
      </c>
      <c r="F346" s="60" t="s">
        <v>131</v>
      </c>
      <c r="G346" s="122">
        <v>30</v>
      </c>
      <c r="H346" s="138">
        <v>12</v>
      </c>
      <c r="I346" s="60" t="s">
        <v>111</v>
      </c>
      <c r="J346" s="134">
        <f t="shared" si="13"/>
        <v>0.004347826086956522</v>
      </c>
      <c r="K346" s="122"/>
      <c r="L346" s="60"/>
      <c r="M346" s="122"/>
      <c r="N346" s="60"/>
    </row>
    <row r="347" spans="1:14" ht="18.75">
      <c r="A347" s="122"/>
      <c r="B347" s="122"/>
      <c r="C347" s="135" t="s">
        <v>432</v>
      </c>
      <c r="D347" s="60" t="s">
        <v>111</v>
      </c>
      <c r="E347" s="138">
        <v>20</v>
      </c>
      <c r="F347" s="60" t="s">
        <v>131</v>
      </c>
      <c r="G347" s="122">
        <v>20</v>
      </c>
      <c r="H347" s="138">
        <v>12</v>
      </c>
      <c r="I347" s="60" t="s">
        <v>111</v>
      </c>
      <c r="J347" s="134">
        <f t="shared" si="13"/>
        <v>0.002898550724637681</v>
      </c>
      <c r="K347" s="122"/>
      <c r="L347" s="60"/>
      <c r="M347" s="122"/>
      <c r="N347" s="60"/>
    </row>
    <row r="348" spans="1:14" ht="18.75">
      <c r="A348" s="122"/>
      <c r="B348" s="122"/>
      <c r="C348" s="135" t="s">
        <v>433</v>
      </c>
      <c r="D348" s="60" t="s">
        <v>111</v>
      </c>
      <c r="E348" s="138">
        <v>20</v>
      </c>
      <c r="F348" s="60" t="s">
        <v>131</v>
      </c>
      <c r="G348" s="122">
        <v>20</v>
      </c>
      <c r="H348" s="138">
        <v>12</v>
      </c>
      <c r="I348" s="60" t="s">
        <v>111</v>
      </c>
      <c r="J348" s="134">
        <f t="shared" si="13"/>
        <v>0.002898550724637681</v>
      </c>
      <c r="K348" s="122"/>
      <c r="L348" s="60"/>
      <c r="M348" s="122"/>
      <c r="N348" s="60"/>
    </row>
    <row r="349" spans="1:14" ht="18.75">
      <c r="A349" s="122"/>
      <c r="B349" s="122"/>
      <c r="C349" s="135" t="s">
        <v>434</v>
      </c>
      <c r="D349" s="60" t="s">
        <v>111</v>
      </c>
      <c r="E349" s="60">
        <v>30</v>
      </c>
      <c r="F349" s="60" t="s">
        <v>131</v>
      </c>
      <c r="G349" s="122">
        <v>30</v>
      </c>
      <c r="H349" s="138">
        <v>12</v>
      </c>
      <c r="I349" s="60" t="s">
        <v>111</v>
      </c>
      <c r="J349" s="134">
        <f t="shared" si="13"/>
        <v>0.004347826086956522</v>
      </c>
      <c r="K349" s="122"/>
      <c r="L349" s="60"/>
      <c r="M349" s="122"/>
      <c r="N349" s="60"/>
    </row>
    <row r="350" spans="1:14" ht="18.75">
      <c r="A350" s="122"/>
      <c r="B350" s="149" t="s">
        <v>505</v>
      </c>
      <c r="C350" s="87"/>
      <c r="D350" s="87"/>
      <c r="E350" s="60"/>
      <c r="F350" s="87"/>
      <c r="G350" s="87"/>
      <c r="H350" s="87"/>
      <c r="I350" s="87"/>
      <c r="J350" s="87"/>
      <c r="K350" s="87"/>
      <c r="L350" s="87"/>
      <c r="M350" s="87"/>
      <c r="N350" s="87"/>
    </row>
    <row r="351" spans="1:14" ht="18.75">
      <c r="A351" s="122"/>
      <c r="B351" s="122"/>
      <c r="C351" s="135" t="s">
        <v>435</v>
      </c>
      <c r="D351" s="60" t="s">
        <v>111</v>
      </c>
      <c r="E351" s="60">
        <v>1</v>
      </c>
      <c r="F351" s="60" t="s">
        <v>87</v>
      </c>
      <c r="G351" s="63">
        <f>(E351*6*60)</f>
        <v>360</v>
      </c>
      <c r="H351" s="60">
        <v>2</v>
      </c>
      <c r="I351" s="60" t="s">
        <v>111</v>
      </c>
      <c r="J351" s="134">
        <f>G351*H351/82800</f>
        <v>0.008695652173913044</v>
      </c>
      <c r="K351" s="60"/>
      <c r="L351" s="60"/>
      <c r="M351" s="60"/>
      <c r="N351" s="60"/>
    </row>
    <row r="352" spans="1:14" ht="18.75">
      <c r="A352" s="122"/>
      <c r="B352" s="122"/>
      <c r="C352" s="135" t="s">
        <v>436</v>
      </c>
      <c r="D352" s="60" t="s">
        <v>111</v>
      </c>
      <c r="E352" s="60">
        <v>3</v>
      </c>
      <c r="F352" s="60" t="s">
        <v>130</v>
      </c>
      <c r="G352" s="61">
        <f>(E352*60)</f>
        <v>180</v>
      </c>
      <c r="H352" s="60">
        <v>2</v>
      </c>
      <c r="I352" s="60" t="s">
        <v>111</v>
      </c>
      <c r="J352" s="134">
        <f>G352*H352/82800</f>
        <v>0.004347826086956522</v>
      </c>
      <c r="K352" s="60"/>
      <c r="L352" s="60"/>
      <c r="M352" s="60"/>
      <c r="N352" s="60"/>
    </row>
    <row r="353" spans="1:14" ht="18.75">
      <c r="A353" s="122"/>
      <c r="B353" s="122"/>
      <c r="C353" s="135" t="s">
        <v>437</v>
      </c>
      <c r="D353" s="60" t="s">
        <v>111</v>
      </c>
      <c r="E353" s="60">
        <v>3</v>
      </c>
      <c r="F353" s="60" t="s">
        <v>130</v>
      </c>
      <c r="G353" s="61">
        <f>(E353*60)</f>
        <v>180</v>
      </c>
      <c r="H353" s="60">
        <v>1</v>
      </c>
      <c r="I353" s="60" t="s">
        <v>111</v>
      </c>
      <c r="J353" s="134">
        <f>G353*H353/82800</f>
        <v>0.002173913043478261</v>
      </c>
      <c r="K353" s="60"/>
      <c r="L353" s="60"/>
      <c r="M353" s="60"/>
      <c r="N353" s="60"/>
    </row>
    <row r="354" spans="1:14" ht="18.75">
      <c r="A354" s="122"/>
      <c r="B354" s="122"/>
      <c r="C354" s="135" t="s">
        <v>438</v>
      </c>
      <c r="D354" s="60" t="s">
        <v>111</v>
      </c>
      <c r="E354" s="60">
        <v>1</v>
      </c>
      <c r="F354" s="60" t="s">
        <v>87</v>
      </c>
      <c r="G354" s="63">
        <f>(E354*6*60)</f>
        <v>360</v>
      </c>
      <c r="H354" s="60">
        <v>1</v>
      </c>
      <c r="I354" s="60" t="s">
        <v>111</v>
      </c>
      <c r="J354" s="150">
        <f>G354*H354/82800</f>
        <v>0.004347826086956522</v>
      </c>
      <c r="K354" s="60"/>
      <c r="L354" s="60"/>
      <c r="M354" s="60"/>
      <c r="N354" s="60"/>
    </row>
    <row r="355" spans="1:14" ht="18.75">
      <c r="A355" s="122"/>
      <c r="B355" s="149" t="s">
        <v>527</v>
      </c>
      <c r="C355" s="87"/>
      <c r="D355" s="87"/>
      <c r="E355" s="60"/>
      <c r="F355" s="87"/>
      <c r="G355" s="87"/>
      <c r="H355" s="87"/>
      <c r="I355" s="87"/>
      <c r="J355" s="87"/>
      <c r="K355" s="87"/>
      <c r="L355" s="87"/>
      <c r="M355" s="87"/>
      <c r="N355" s="87"/>
    </row>
    <row r="356" spans="1:14" ht="37.5">
      <c r="A356" s="122"/>
      <c r="B356" s="122"/>
      <c r="C356" s="135" t="s">
        <v>528</v>
      </c>
      <c r="D356" s="60" t="s">
        <v>111</v>
      </c>
      <c r="E356" s="60">
        <v>30</v>
      </c>
      <c r="F356" s="60" t="s">
        <v>131</v>
      </c>
      <c r="G356" s="63">
        <v>30</v>
      </c>
      <c r="H356" s="60">
        <v>50</v>
      </c>
      <c r="I356" s="60" t="s">
        <v>111</v>
      </c>
      <c r="J356" s="134">
        <f>G356*H356/82800</f>
        <v>0.018115942028985508</v>
      </c>
      <c r="K356" s="60"/>
      <c r="L356" s="60"/>
      <c r="M356" s="60"/>
      <c r="N356" s="60"/>
    </row>
    <row r="357" spans="1:14" ht="56.25">
      <c r="A357" s="122"/>
      <c r="B357" s="122"/>
      <c r="C357" s="135" t="s">
        <v>529</v>
      </c>
      <c r="D357" s="60" t="s">
        <v>111</v>
      </c>
      <c r="E357" s="60">
        <v>1</v>
      </c>
      <c r="F357" s="60" t="s">
        <v>87</v>
      </c>
      <c r="G357" s="61">
        <v>360</v>
      </c>
      <c r="H357" s="60">
        <v>50</v>
      </c>
      <c r="I357" s="60" t="s">
        <v>111</v>
      </c>
      <c r="J357" s="134">
        <f>G357*H357/82800</f>
        <v>0.21739130434782608</v>
      </c>
      <c r="K357" s="60"/>
      <c r="L357" s="60"/>
      <c r="M357" s="60"/>
      <c r="N357" s="60"/>
    </row>
    <row r="358" spans="1:14" ht="75.75" thickBot="1">
      <c r="A358" s="122"/>
      <c r="B358" s="122"/>
      <c r="C358" s="135" t="s">
        <v>530</v>
      </c>
      <c r="D358" s="60" t="s">
        <v>111</v>
      </c>
      <c r="E358" s="60">
        <v>1</v>
      </c>
      <c r="F358" s="60" t="s">
        <v>130</v>
      </c>
      <c r="G358" s="61">
        <f>(E358*60)</f>
        <v>60</v>
      </c>
      <c r="H358" s="60">
        <v>50</v>
      </c>
      <c r="I358" s="60" t="s">
        <v>111</v>
      </c>
      <c r="J358" s="134">
        <f>G358*H358/82800</f>
        <v>0.036231884057971016</v>
      </c>
      <c r="K358" s="60"/>
      <c r="L358" s="60"/>
      <c r="M358" s="60"/>
      <c r="N358" s="60"/>
    </row>
    <row r="359" spans="1:14" ht="21.75" thickBot="1">
      <c r="A359" s="595"/>
      <c r="B359" s="595"/>
      <c r="C359" s="598" t="s">
        <v>221</v>
      </c>
      <c r="D359" s="590"/>
      <c r="E359" s="590"/>
      <c r="F359" s="590"/>
      <c r="G359" s="596">
        <f>SUM(G310:G358)</f>
        <v>17170</v>
      </c>
      <c r="H359" s="590"/>
      <c r="I359" s="592"/>
      <c r="J359" s="597">
        <f>SUM(J310:J358)</f>
        <v>1.6322463768115945</v>
      </c>
      <c r="K359" s="593"/>
      <c r="L359" s="590"/>
      <c r="M359" s="590"/>
      <c r="N359" s="590"/>
    </row>
    <row r="361" spans="3:4" ht="18.75">
      <c r="C361" s="90"/>
      <c r="D361" s="600"/>
    </row>
    <row r="362" spans="3:4" ht="18.75">
      <c r="C362" s="90"/>
      <c r="D362" s="599"/>
    </row>
  </sheetData>
  <sheetProtection/>
  <mergeCells count="24">
    <mergeCell ref="B69:C69"/>
    <mergeCell ref="B241:C241"/>
    <mergeCell ref="H273:I273"/>
    <mergeCell ref="H270:I270"/>
    <mergeCell ref="H241:I241"/>
    <mergeCell ref="H160:I160"/>
    <mergeCell ref="H125:I125"/>
    <mergeCell ref="H111:I111"/>
    <mergeCell ref="B71:N71"/>
    <mergeCell ref="H94:I94"/>
    <mergeCell ref="C27:F27"/>
    <mergeCell ref="H3:I4"/>
    <mergeCell ref="J3:J5"/>
    <mergeCell ref="K3:M3"/>
    <mergeCell ref="N3:N5"/>
    <mergeCell ref="K4:K5"/>
    <mergeCell ref="L4:L5"/>
    <mergeCell ref="M4:M5"/>
    <mergeCell ref="A3:A5"/>
    <mergeCell ref="B3:B5"/>
    <mergeCell ref="C3:C5"/>
    <mergeCell ref="D3:D5"/>
    <mergeCell ref="E3:F4"/>
    <mergeCell ref="G3:G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8"/>
  <sheetViews>
    <sheetView zoomScalePageLayoutView="0" workbookViewId="0" topLeftCell="A139">
      <selection activeCell="H32" sqref="H3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30.140625" style="0" customWidth="1"/>
    <col min="4" max="4" width="5.140625" style="0" customWidth="1"/>
    <col min="5" max="5" width="7.140625" style="0" customWidth="1"/>
    <col min="6" max="6" width="9.140625" style="0" customWidth="1"/>
    <col min="7" max="7" width="9.00390625" style="0" customWidth="1"/>
    <col min="8" max="8" width="5.57421875" style="0" customWidth="1"/>
    <col min="9" max="9" width="7.140625" style="0" customWidth="1"/>
    <col min="10" max="10" width="10.28125" style="0" customWidth="1"/>
    <col min="11" max="11" width="5.421875" style="0" customWidth="1"/>
    <col min="12" max="12" width="5.57421875" style="0" customWidth="1"/>
    <col min="13" max="13" width="5.00390625" style="0" customWidth="1"/>
  </cols>
  <sheetData>
    <row r="1" ht="20.25">
      <c r="A1" s="34" t="s">
        <v>853</v>
      </c>
    </row>
    <row r="2" spans="1:21" ht="18.7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14" ht="34.5" customHeight="1">
      <c r="A3" s="514" t="s">
        <v>63</v>
      </c>
      <c r="B3" s="514" t="s">
        <v>64</v>
      </c>
      <c r="C3" s="514" t="s">
        <v>65</v>
      </c>
      <c r="D3" s="515" t="s">
        <v>66</v>
      </c>
      <c r="E3" s="514" t="s">
        <v>67</v>
      </c>
      <c r="F3" s="514"/>
      <c r="G3" s="514" t="s">
        <v>68</v>
      </c>
      <c r="H3" s="514" t="s">
        <v>69</v>
      </c>
      <c r="I3" s="514"/>
      <c r="J3" s="514" t="s">
        <v>70</v>
      </c>
      <c r="K3" s="514" t="s">
        <v>71</v>
      </c>
      <c r="L3" s="514"/>
      <c r="M3" s="514"/>
      <c r="N3" s="514" t="s">
        <v>72</v>
      </c>
    </row>
    <row r="4" spans="1:14" ht="18.75" customHeight="1">
      <c r="A4" s="514"/>
      <c r="B4" s="514"/>
      <c r="C4" s="514"/>
      <c r="D4" s="515"/>
      <c r="E4" s="514"/>
      <c r="F4" s="514"/>
      <c r="G4" s="514"/>
      <c r="H4" s="514"/>
      <c r="I4" s="514"/>
      <c r="J4" s="514"/>
      <c r="K4" s="514" t="s">
        <v>73</v>
      </c>
      <c r="L4" s="515" t="s">
        <v>74</v>
      </c>
      <c r="M4" s="516" t="s">
        <v>75</v>
      </c>
      <c r="N4" s="514"/>
    </row>
    <row r="5" spans="1:14" ht="41.25" customHeight="1">
      <c r="A5" s="514"/>
      <c r="B5" s="514"/>
      <c r="C5" s="514"/>
      <c r="D5" s="515"/>
      <c r="E5" s="176" t="s">
        <v>76</v>
      </c>
      <c r="F5" s="177" t="s">
        <v>77</v>
      </c>
      <c r="G5" s="514"/>
      <c r="H5" s="176" t="s">
        <v>76</v>
      </c>
      <c r="I5" s="176" t="s">
        <v>78</v>
      </c>
      <c r="J5" s="514"/>
      <c r="K5" s="514"/>
      <c r="L5" s="515"/>
      <c r="M5" s="517"/>
      <c r="N5" s="514"/>
    </row>
    <row r="6" spans="1:14" ht="33" customHeight="1">
      <c r="A6" s="176"/>
      <c r="B6" s="207" t="s">
        <v>854</v>
      </c>
      <c r="C6" s="176"/>
      <c r="D6" s="177"/>
      <c r="E6" s="176"/>
      <c r="F6" s="177"/>
      <c r="G6" s="176"/>
      <c r="H6" s="176"/>
      <c r="I6" s="176"/>
      <c r="J6" s="176"/>
      <c r="K6" s="176"/>
      <c r="L6" s="177"/>
      <c r="M6" s="178"/>
      <c r="N6" s="176"/>
    </row>
    <row r="7" spans="1:14" ht="19.5" customHeight="1">
      <c r="A7" s="450">
        <v>1</v>
      </c>
      <c r="B7" s="451" t="s">
        <v>855</v>
      </c>
      <c r="C7" s="54"/>
      <c r="D7" s="68"/>
      <c r="E7" s="68"/>
      <c r="F7" s="68"/>
      <c r="G7" s="54"/>
      <c r="H7" s="68"/>
      <c r="I7" s="68"/>
      <c r="J7" s="54"/>
      <c r="K7" s="68"/>
      <c r="L7" s="68"/>
      <c r="M7" s="68"/>
      <c r="N7" s="452"/>
    </row>
    <row r="8" spans="1:14" ht="63" customHeight="1">
      <c r="A8" s="54"/>
      <c r="B8" s="54"/>
      <c r="C8" s="154" t="s">
        <v>856</v>
      </c>
      <c r="D8" s="68" t="s">
        <v>111</v>
      </c>
      <c r="E8" s="68">
        <v>30</v>
      </c>
      <c r="F8" s="68" t="s">
        <v>87</v>
      </c>
      <c r="G8" s="68">
        <v>10800</v>
      </c>
      <c r="H8" s="68">
        <v>1</v>
      </c>
      <c r="I8" s="68" t="s">
        <v>111</v>
      </c>
      <c r="J8" s="453">
        <f>G8*H8/82800</f>
        <v>0.13043478260869565</v>
      </c>
      <c r="K8" s="68" t="s">
        <v>13</v>
      </c>
      <c r="L8" s="68"/>
      <c r="M8" s="68"/>
      <c r="N8" s="154" t="s">
        <v>857</v>
      </c>
    </row>
    <row r="9" spans="1:14" ht="25.5" customHeight="1">
      <c r="A9" s="54"/>
      <c r="B9" s="54"/>
      <c r="C9" s="54" t="s">
        <v>858</v>
      </c>
      <c r="D9" s="68" t="s">
        <v>111</v>
      </c>
      <c r="E9" s="68">
        <v>20</v>
      </c>
      <c r="F9" s="68" t="s">
        <v>87</v>
      </c>
      <c r="G9" s="68">
        <f>E9*6*60</f>
        <v>7200</v>
      </c>
      <c r="H9" s="68">
        <v>1</v>
      </c>
      <c r="I9" s="93" t="s">
        <v>111</v>
      </c>
      <c r="J9" s="453">
        <f aca="true" t="shared" si="0" ref="J9:J23">G9*H9/82800</f>
        <v>0.08695652173913043</v>
      </c>
      <c r="K9" s="68" t="s">
        <v>13</v>
      </c>
      <c r="L9" s="68"/>
      <c r="M9" s="68"/>
      <c r="N9" s="54"/>
    </row>
    <row r="10" spans="1:14" ht="40.5" customHeight="1">
      <c r="A10" s="255"/>
      <c r="B10" s="255"/>
      <c r="C10" s="274" t="s">
        <v>859</v>
      </c>
      <c r="D10" s="93" t="s">
        <v>111</v>
      </c>
      <c r="E10" s="93">
        <v>5</v>
      </c>
      <c r="F10" s="68" t="s">
        <v>87</v>
      </c>
      <c r="G10" s="93">
        <f aca="true" t="shared" si="1" ref="G10:G23">E10*6*60</f>
        <v>1800</v>
      </c>
      <c r="H10" s="93">
        <v>1</v>
      </c>
      <c r="I10" s="93" t="s">
        <v>111</v>
      </c>
      <c r="J10" s="454">
        <f t="shared" si="0"/>
        <v>0.021739130434782608</v>
      </c>
      <c r="K10" s="68" t="s">
        <v>13</v>
      </c>
      <c r="L10" s="93"/>
      <c r="M10" s="93"/>
      <c r="N10" s="255"/>
    </row>
    <row r="11" spans="1:14" ht="25.5" customHeight="1">
      <c r="A11" s="255"/>
      <c r="B11" s="255"/>
      <c r="C11" s="255" t="s">
        <v>860</v>
      </c>
      <c r="D11" s="93" t="s">
        <v>111</v>
      </c>
      <c r="E11" s="68">
        <v>1</v>
      </c>
      <c r="F11" s="68" t="s">
        <v>87</v>
      </c>
      <c r="G11" s="68">
        <f>E11*6*60</f>
        <v>360</v>
      </c>
      <c r="H11" s="93">
        <v>1</v>
      </c>
      <c r="I11" s="93" t="s">
        <v>111</v>
      </c>
      <c r="J11" s="454">
        <f>G11*H11/82800</f>
        <v>0.004347826086956522</v>
      </c>
      <c r="K11" s="68" t="s">
        <v>13</v>
      </c>
      <c r="L11" s="93"/>
      <c r="M11" s="93"/>
      <c r="N11" s="255"/>
    </row>
    <row r="12" spans="1:14" ht="21" customHeight="1">
      <c r="A12" s="255"/>
      <c r="B12" s="255"/>
      <c r="C12" s="255" t="s">
        <v>861</v>
      </c>
      <c r="D12" s="93" t="s">
        <v>111</v>
      </c>
      <c r="E12" s="93">
        <v>0</v>
      </c>
      <c r="F12" s="93">
        <v>0</v>
      </c>
      <c r="G12" s="93">
        <f t="shared" si="1"/>
        <v>0</v>
      </c>
      <c r="H12" s="93">
        <v>0</v>
      </c>
      <c r="I12" s="93">
        <v>0</v>
      </c>
      <c r="J12" s="454">
        <f>G12*H12/82800</f>
        <v>0</v>
      </c>
      <c r="K12" s="68" t="s">
        <v>13</v>
      </c>
      <c r="L12" s="93"/>
      <c r="M12" s="93"/>
      <c r="N12" s="255"/>
    </row>
    <row r="13" spans="1:14" ht="21.75" customHeight="1">
      <c r="A13" s="255"/>
      <c r="B13" s="255"/>
      <c r="C13" s="255" t="s">
        <v>862</v>
      </c>
      <c r="D13" s="93" t="s">
        <v>111</v>
      </c>
      <c r="E13" s="93">
        <v>30</v>
      </c>
      <c r="F13" s="93" t="s">
        <v>87</v>
      </c>
      <c r="G13" s="93">
        <f>E13*6*60</f>
        <v>10800</v>
      </c>
      <c r="H13" s="93">
        <v>2</v>
      </c>
      <c r="I13" s="93" t="s">
        <v>111</v>
      </c>
      <c r="J13" s="454">
        <f t="shared" si="0"/>
        <v>0.2608695652173913</v>
      </c>
      <c r="K13" s="68" t="s">
        <v>13</v>
      </c>
      <c r="L13" s="93"/>
      <c r="M13" s="93"/>
      <c r="N13" s="255"/>
    </row>
    <row r="14" spans="1:14" ht="20.25" customHeight="1">
      <c r="A14" s="255"/>
      <c r="B14" s="255"/>
      <c r="C14" s="255" t="s">
        <v>863</v>
      </c>
      <c r="D14" s="93" t="s">
        <v>111</v>
      </c>
      <c r="E14" s="68">
        <v>1</v>
      </c>
      <c r="F14" s="68" t="s">
        <v>87</v>
      </c>
      <c r="G14" s="93">
        <f>E14*60</f>
        <v>60</v>
      </c>
      <c r="H14" s="93">
        <v>1</v>
      </c>
      <c r="I14" s="93" t="s">
        <v>864</v>
      </c>
      <c r="J14" s="454">
        <f t="shared" si="0"/>
        <v>0.0007246376811594203</v>
      </c>
      <c r="K14" s="68" t="s">
        <v>13</v>
      </c>
      <c r="L14" s="93"/>
      <c r="M14" s="93"/>
      <c r="N14" s="255"/>
    </row>
    <row r="15" spans="1:14" ht="18.75">
      <c r="A15" s="255"/>
      <c r="B15" s="255"/>
      <c r="C15" s="255" t="s">
        <v>865</v>
      </c>
      <c r="D15" s="93" t="s">
        <v>111</v>
      </c>
      <c r="E15" s="93">
        <v>5</v>
      </c>
      <c r="F15" s="68" t="s">
        <v>87</v>
      </c>
      <c r="G15" s="93">
        <f t="shared" si="1"/>
        <v>1800</v>
      </c>
      <c r="H15" s="93">
        <v>1</v>
      </c>
      <c r="I15" s="93" t="s">
        <v>111</v>
      </c>
      <c r="J15" s="454">
        <f t="shared" si="0"/>
        <v>0.021739130434782608</v>
      </c>
      <c r="K15" s="68" t="s">
        <v>13</v>
      </c>
      <c r="L15" s="93"/>
      <c r="M15" s="93"/>
      <c r="N15" s="255"/>
    </row>
    <row r="16" spans="1:14" ht="18.75">
      <c r="A16" s="455"/>
      <c r="B16" s="455"/>
      <c r="C16" s="456" t="s">
        <v>866</v>
      </c>
      <c r="D16" s="257" t="s">
        <v>111</v>
      </c>
      <c r="E16" s="93">
        <v>0</v>
      </c>
      <c r="F16" s="93">
        <v>0</v>
      </c>
      <c r="G16" s="93">
        <f t="shared" si="1"/>
        <v>0</v>
      </c>
      <c r="H16" s="93">
        <v>0</v>
      </c>
      <c r="I16" s="93">
        <v>0</v>
      </c>
      <c r="J16" s="454">
        <f t="shared" si="0"/>
        <v>0</v>
      </c>
      <c r="K16" s="68" t="s">
        <v>13</v>
      </c>
      <c r="L16" s="257"/>
      <c r="M16" s="257"/>
      <c r="N16" s="455"/>
    </row>
    <row r="17" spans="1:14" ht="18.75">
      <c r="A17" s="54"/>
      <c r="B17" s="54"/>
      <c r="C17" s="54" t="s">
        <v>867</v>
      </c>
      <c r="D17" s="68" t="s">
        <v>111</v>
      </c>
      <c r="E17" s="68">
        <v>10</v>
      </c>
      <c r="F17" s="68" t="s">
        <v>87</v>
      </c>
      <c r="G17" s="68">
        <f t="shared" si="1"/>
        <v>3600</v>
      </c>
      <c r="H17" s="68">
        <v>2</v>
      </c>
      <c r="I17" s="68" t="s">
        <v>111</v>
      </c>
      <c r="J17" s="453">
        <f t="shared" si="0"/>
        <v>0.08695652173913043</v>
      </c>
      <c r="K17" s="68" t="s">
        <v>13</v>
      </c>
      <c r="L17" s="68"/>
      <c r="M17" s="68"/>
      <c r="N17" s="54"/>
    </row>
    <row r="18" spans="1:14" ht="18.75">
      <c r="A18" s="54"/>
      <c r="B18" s="54"/>
      <c r="C18" s="54" t="s">
        <v>868</v>
      </c>
      <c r="D18" s="68" t="s">
        <v>111</v>
      </c>
      <c r="E18" s="68">
        <v>5</v>
      </c>
      <c r="F18" s="68" t="s">
        <v>87</v>
      </c>
      <c r="G18" s="68">
        <f t="shared" si="1"/>
        <v>1800</v>
      </c>
      <c r="H18" s="68">
        <v>8</v>
      </c>
      <c r="I18" s="68" t="s">
        <v>111</v>
      </c>
      <c r="J18" s="453">
        <f t="shared" si="0"/>
        <v>0.17391304347826086</v>
      </c>
      <c r="K18" s="68" t="s">
        <v>13</v>
      </c>
      <c r="L18" s="68"/>
      <c r="M18" s="68"/>
      <c r="N18" s="54"/>
    </row>
    <row r="19" spans="1:14" ht="18.75">
      <c r="A19" s="54"/>
      <c r="B19" s="54"/>
      <c r="C19" s="54" t="s">
        <v>869</v>
      </c>
      <c r="D19" s="68" t="s">
        <v>111</v>
      </c>
      <c r="E19" s="68">
        <v>2</v>
      </c>
      <c r="F19" s="68" t="s">
        <v>87</v>
      </c>
      <c r="G19" s="68">
        <f t="shared" si="1"/>
        <v>720</v>
      </c>
      <c r="H19" s="68">
        <v>1</v>
      </c>
      <c r="I19" s="68" t="s">
        <v>111</v>
      </c>
      <c r="J19" s="453">
        <f t="shared" si="0"/>
        <v>0.008695652173913044</v>
      </c>
      <c r="K19" s="68" t="s">
        <v>13</v>
      </c>
      <c r="L19" s="68"/>
      <c r="M19" s="68"/>
      <c r="N19" s="54"/>
    </row>
    <row r="20" spans="1:14" ht="18.75">
      <c r="A20" s="54"/>
      <c r="B20" s="54"/>
      <c r="C20" s="54" t="s">
        <v>870</v>
      </c>
      <c r="D20" s="68" t="s">
        <v>111</v>
      </c>
      <c r="E20" s="68">
        <v>24</v>
      </c>
      <c r="F20" s="68" t="s">
        <v>87</v>
      </c>
      <c r="G20" s="68">
        <f t="shared" si="1"/>
        <v>8640</v>
      </c>
      <c r="H20" s="68">
        <v>8</v>
      </c>
      <c r="I20" s="68" t="s">
        <v>281</v>
      </c>
      <c r="J20" s="453">
        <f t="shared" si="0"/>
        <v>0.8347826086956521</v>
      </c>
      <c r="K20" s="68" t="s">
        <v>13</v>
      </c>
      <c r="L20" s="68"/>
      <c r="M20" s="68"/>
      <c r="N20" s="54"/>
    </row>
    <row r="21" spans="1:14" ht="18.75">
      <c r="A21" s="54"/>
      <c r="B21" s="54"/>
      <c r="C21" s="54" t="s">
        <v>871</v>
      </c>
      <c r="D21" s="68" t="s">
        <v>111</v>
      </c>
      <c r="E21" s="68">
        <v>16</v>
      </c>
      <c r="F21" s="68" t="s">
        <v>668</v>
      </c>
      <c r="G21" s="68">
        <f>E21*6*60</f>
        <v>5760</v>
      </c>
      <c r="H21" s="68">
        <v>8</v>
      </c>
      <c r="I21" s="68" t="s">
        <v>281</v>
      </c>
      <c r="J21" s="453">
        <f t="shared" si="0"/>
        <v>0.5565217391304348</v>
      </c>
      <c r="K21" s="68" t="s">
        <v>13</v>
      </c>
      <c r="L21" s="68"/>
      <c r="M21" s="68"/>
      <c r="N21" s="54"/>
    </row>
    <row r="22" spans="1:14" ht="18.75">
      <c r="A22" s="54"/>
      <c r="B22" s="54"/>
      <c r="C22" s="54" t="s">
        <v>872</v>
      </c>
      <c r="D22" s="68" t="s">
        <v>111</v>
      </c>
      <c r="E22" s="68">
        <v>3</v>
      </c>
      <c r="F22" s="68" t="s">
        <v>87</v>
      </c>
      <c r="G22" s="68">
        <f t="shared" si="1"/>
        <v>1080</v>
      </c>
      <c r="H22" s="68">
        <v>8</v>
      </c>
      <c r="I22" s="68" t="s">
        <v>111</v>
      </c>
      <c r="J22" s="453">
        <f t="shared" si="0"/>
        <v>0.10434782608695652</v>
      </c>
      <c r="K22" s="68" t="s">
        <v>13</v>
      </c>
      <c r="L22" s="68"/>
      <c r="M22" s="68"/>
      <c r="N22" s="54"/>
    </row>
    <row r="23" spans="1:14" ht="18.75">
      <c r="A23" s="54"/>
      <c r="B23" s="54"/>
      <c r="C23" s="54" t="s">
        <v>873</v>
      </c>
      <c r="D23" s="68" t="s">
        <v>111</v>
      </c>
      <c r="E23" s="68">
        <v>5</v>
      </c>
      <c r="F23" s="68" t="s">
        <v>87</v>
      </c>
      <c r="G23" s="68">
        <f t="shared" si="1"/>
        <v>1800</v>
      </c>
      <c r="H23" s="68">
        <v>1</v>
      </c>
      <c r="I23" s="68" t="s">
        <v>111</v>
      </c>
      <c r="J23" s="453">
        <f t="shared" si="0"/>
        <v>0.021739130434782608</v>
      </c>
      <c r="K23" s="68" t="s">
        <v>13</v>
      </c>
      <c r="L23" s="68"/>
      <c r="M23" s="68"/>
      <c r="N23" s="54"/>
    </row>
    <row r="24" spans="1:14" ht="18.75">
      <c r="A24" s="457"/>
      <c r="B24" s="457"/>
      <c r="C24" s="458" t="s">
        <v>221</v>
      </c>
      <c r="D24" s="459"/>
      <c r="E24" s="459"/>
      <c r="F24" s="459"/>
      <c r="G24" s="584">
        <f>SUM(G8:G23)</f>
        <v>56220</v>
      </c>
      <c r="H24" s="459"/>
      <c r="I24" s="459"/>
      <c r="J24" s="460">
        <f>SUM(J8:J23)</f>
        <v>2.313768115942029</v>
      </c>
      <c r="K24" s="459"/>
      <c r="L24" s="459"/>
      <c r="M24" s="459"/>
      <c r="N24" s="457"/>
    </row>
    <row r="26" spans="1:14" ht="18.75">
      <c r="A26" s="514" t="s">
        <v>63</v>
      </c>
      <c r="B26" s="514" t="s">
        <v>64</v>
      </c>
      <c r="C26" s="514" t="s">
        <v>65</v>
      </c>
      <c r="D26" s="515" t="s">
        <v>66</v>
      </c>
      <c r="E26" s="514" t="s">
        <v>67</v>
      </c>
      <c r="F26" s="514"/>
      <c r="G26" s="514" t="s">
        <v>68</v>
      </c>
      <c r="H26" s="514" t="s">
        <v>69</v>
      </c>
      <c r="I26" s="514"/>
      <c r="J26" s="514" t="s">
        <v>70</v>
      </c>
      <c r="K26" s="514" t="s">
        <v>71</v>
      </c>
      <c r="L26" s="514"/>
      <c r="M26" s="514"/>
      <c r="N26" s="514" t="s">
        <v>72</v>
      </c>
    </row>
    <row r="27" spans="1:14" ht="14.25">
      <c r="A27" s="514"/>
      <c r="B27" s="514"/>
      <c r="C27" s="514"/>
      <c r="D27" s="515"/>
      <c r="E27" s="514"/>
      <c r="F27" s="514"/>
      <c r="G27" s="514"/>
      <c r="H27" s="514"/>
      <c r="I27" s="514"/>
      <c r="J27" s="514"/>
      <c r="K27" s="514" t="s">
        <v>73</v>
      </c>
      <c r="L27" s="515" t="s">
        <v>74</v>
      </c>
      <c r="M27" s="516" t="s">
        <v>75</v>
      </c>
      <c r="N27" s="514"/>
    </row>
    <row r="28" spans="1:14" ht="42" customHeight="1">
      <c r="A28" s="514"/>
      <c r="B28" s="514"/>
      <c r="C28" s="514"/>
      <c r="D28" s="515"/>
      <c r="E28" s="176" t="s">
        <v>76</v>
      </c>
      <c r="F28" s="177" t="s">
        <v>77</v>
      </c>
      <c r="G28" s="514"/>
      <c r="H28" s="176" t="s">
        <v>76</v>
      </c>
      <c r="I28" s="176" t="s">
        <v>78</v>
      </c>
      <c r="J28" s="514"/>
      <c r="K28" s="514"/>
      <c r="L28" s="515"/>
      <c r="M28" s="517"/>
      <c r="N28" s="514"/>
    </row>
    <row r="29" spans="1:14" ht="18.75">
      <c r="A29" s="176"/>
      <c r="B29" s="207" t="s">
        <v>874</v>
      </c>
      <c r="C29" s="176"/>
      <c r="D29" s="177"/>
      <c r="E29" s="176"/>
      <c r="F29" s="177"/>
      <c r="G29" s="176"/>
      <c r="H29" s="176"/>
      <c r="I29" s="176"/>
      <c r="J29" s="176"/>
      <c r="K29" s="176"/>
      <c r="L29" s="177"/>
      <c r="M29" s="178"/>
      <c r="N29" s="176"/>
    </row>
    <row r="30" spans="1:14" ht="18.75">
      <c r="A30" s="450">
        <v>1</v>
      </c>
      <c r="B30" s="451" t="s">
        <v>875</v>
      </c>
      <c r="C30" s="54"/>
      <c r="D30" s="68"/>
      <c r="E30" s="68"/>
      <c r="F30" s="68"/>
      <c r="G30" s="54"/>
      <c r="H30" s="68"/>
      <c r="I30" s="68"/>
      <c r="J30" s="54"/>
      <c r="K30" s="68"/>
      <c r="L30" s="68"/>
      <c r="M30" s="68"/>
      <c r="N30" s="452"/>
    </row>
    <row r="31" spans="1:14" ht="18.75">
      <c r="A31" s="54"/>
      <c r="B31" s="54"/>
      <c r="C31" s="461" t="s">
        <v>876</v>
      </c>
      <c r="D31" s="462"/>
      <c r="E31" s="70"/>
      <c r="F31" s="70"/>
      <c r="G31" s="463"/>
      <c r="H31" s="70"/>
      <c r="I31" s="464"/>
      <c r="J31" s="464"/>
      <c r="K31" s="68"/>
      <c r="L31" s="68"/>
      <c r="M31" s="68"/>
      <c r="N31" s="54"/>
    </row>
    <row r="32" spans="1:14" ht="56.25">
      <c r="A32" s="54"/>
      <c r="B32" s="54"/>
      <c r="C32" s="465" t="s">
        <v>877</v>
      </c>
      <c r="D32" s="288" t="s">
        <v>111</v>
      </c>
      <c r="E32" s="155">
        <v>3</v>
      </c>
      <c r="F32" s="155" t="s">
        <v>87</v>
      </c>
      <c r="G32" s="466">
        <f>E32*6*60</f>
        <v>1080</v>
      </c>
      <c r="H32" s="68">
        <v>1</v>
      </c>
      <c r="I32" s="288" t="s">
        <v>111</v>
      </c>
      <c r="J32" s="453">
        <f>G32*H32/82800</f>
        <v>0.013043478260869565</v>
      </c>
      <c r="K32" s="68" t="s">
        <v>13</v>
      </c>
      <c r="L32" s="68"/>
      <c r="M32" s="68"/>
      <c r="N32" s="154" t="s">
        <v>857</v>
      </c>
    </row>
    <row r="33" spans="1:14" ht="18.75">
      <c r="A33" s="255"/>
      <c r="B33" s="255"/>
      <c r="C33" s="467" t="s">
        <v>878</v>
      </c>
      <c r="D33" s="288"/>
      <c r="E33" s="155"/>
      <c r="F33" s="155"/>
      <c r="G33" s="466"/>
      <c r="H33" s="68"/>
      <c r="I33" s="288"/>
      <c r="J33" s="453"/>
      <c r="K33" s="68" t="s">
        <v>13</v>
      </c>
      <c r="L33" s="93"/>
      <c r="M33" s="93"/>
      <c r="N33" s="255"/>
    </row>
    <row r="34" spans="1:14" ht="18.75">
      <c r="A34" s="255"/>
      <c r="B34" s="255"/>
      <c r="C34" s="467" t="s">
        <v>879</v>
      </c>
      <c r="D34" s="288" t="s">
        <v>111</v>
      </c>
      <c r="E34" s="155">
        <v>1</v>
      </c>
      <c r="F34" s="155" t="s">
        <v>87</v>
      </c>
      <c r="G34" s="466">
        <f aca="true" t="shared" si="2" ref="G34:G97">E34*6*60</f>
        <v>360</v>
      </c>
      <c r="H34" s="68">
        <v>1</v>
      </c>
      <c r="I34" s="288" t="s">
        <v>111</v>
      </c>
      <c r="J34" s="453">
        <f aca="true" t="shared" si="3" ref="J34:J101">G34*H34/82800</f>
        <v>0.004347826086956522</v>
      </c>
      <c r="K34" s="68" t="s">
        <v>13</v>
      </c>
      <c r="L34" s="93"/>
      <c r="M34" s="93"/>
      <c r="N34" s="255"/>
    </row>
    <row r="35" spans="1:14" ht="18.75">
      <c r="A35" s="255"/>
      <c r="B35" s="255"/>
      <c r="C35" s="467" t="s">
        <v>880</v>
      </c>
      <c r="D35" s="288" t="s">
        <v>111</v>
      </c>
      <c r="E35" s="155">
        <v>2</v>
      </c>
      <c r="F35" s="155" t="s">
        <v>87</v>
      </c>
      <c r="G35" s="466">
        <f t="shared" si="2"/>
        <v>720</v>
      </c>
      <c r="H35" s="68">
        <v>2</v>
      </c>
      <c r="I35" s="288" t="s">
        <v>111</v>
      </c>
      <c r="J35" s="453">
        <f t="shared" si="3"/>
        <v>0.017391304347826087</v>
      </c>
      <c r="K35" s="68" t="s">
        <v>13</v>
      </c>
      <c r="L35" s="93"/>
      <c r="M35" s="93"/>
      <c r="N35" s="255"/>
    </row>
    <row r="36" spans="1:14" ht="18.75">
      <c r="A36" s="255"/>
      <c r="B36" s="255"/>
      <c r="C36" s="468" t="s">
        <v>881</v>
      </c>
      <c r="D36" s="288"/>
      <c r="E36" s="68"/>
      <c r="F36" s="68"/>
      <c r="G36" s="466">
        <f t="shared" si="2"/>
        <v>0</v>
      </c>
      <c r="H36" s="68"/>
      <c r="I36" s="288"/>
      <c r="J36" s="453"/>
      <c r="K36" s="68" t="s">
        <v>13</v>
      </c>
      <c r="L36" s="93"/>
      <c r="M36" s="93"/>
      <c r="N36" s="255"/>
    </row>
    <row r="37" spans="1:14" ht="18.75">
      <c r="A37" s="255"/>
      <c r="B37" s="255"/>
      <c r="C37" s="468" t="s">
        <v>882</v>
      </c>
      <c r="D37" s="288" t="s">
        <v>111</v>
      </c>
      <c r="E37" s="155">
        <v>5</v>
      </c>
      <c r="F37" s="155" t="s">
        <v>87</v>
      </c>
      <c r="G37" s="466">
        <f t="shared" si="2"/>
        <v>1800</v>
      </c>
      <c r="H37" s="68">
        <v>2</v>
      </c>
      <c r="I37" s="288" t="s">
        <v>111</v>
      </c>
      <c r="J37" s="453">
        <f t="shared" si="3"/>
        <v>0.043478260869565216</v>
      </c>
      <c r="K37" s="68" t="s">
        <v>13</v>
      </c>
      <c r="L37" s="93"/>
      <c r="M37" s="93"/>
      <c r="N37" s="255"/>
    </row>
    <row r="38" spans="1:14" ht="18.75">
      <c r="A38" s="255"/>
      <c r="B38" s="255"/>
      <c r="C38" s="468" t="s">
        <v>883</v>
      </c>
      <c r="D38" s="288" t="s">
        <v>111</v>
      </c>
      <c r="E38" s="155">
        <v>2</v>
      </c>
      <c r="F38" s="155" t="s">
        <v>87</v>
      </c>
      <c r="G38" s="466">
        <f t="shared" si="2"/>
        <v>720</v>
      </c>
      <c r="H38" s="68">
        <v>2</v>
      </c>
      <c r="I38" s="288" t="s">
        <v>111</v>
      </c>
      <c r="J38" s="453">
        <f t="shared" si="3"/>
        <v>0.017391304347826087</v>
      </c>
      <c r="K38" s="68" t="s">
        <v>13</v>
      </c>
      <c r="L38" s="93"/>
      <c r="M38" s="93"/>
      <c r="N38" s="255"/>
    </row>
    <row r="39" spans="1:14" ht="18.75">
      <c r="A39" s="455"/>
      <c r="B39" s="455"/>
      <c r="C39" s="468" t="s">
        <v>884</v>
      </c>
      <c r="D39" s="288" t="s">
        <v>111</v>
      </c>
      <c r="E39" s="155">
        <v>3</v>
      </c>
      <c r="F39" s="155" t="s">
        <v>87</v>
      </c>
      <c r="G39" s="466">
        <f t="shared" si="2"/>
        <v>1080</v>
      </c>
      <c r="H39" s="68">
        <v>2</v>
      </c>
      <c r="I39" s="288" t="s">
        <v>111</v>
      </c>
      <c r="J39" s="453">
        <f t="shared" si="3"/>
        <v>0.02608695652173913</v>
      </c>
      <c r="K39" s="68" t="s">
        <v>13</v>
      </c>
      <c r="L39" s="257"/>
      <c r="M39" s="257"/>
      <c r="N39" s="455"/>
    </row>
    <row r="40" spans="1:14" ht="18.75">
      <c r="A40" s="54"/>
      <c r="B40" s="54"/>
      <c r="C40" s="468" t="s">
        <v>885</v>
      </c>
      <c r="D40" s="288" t="s">
        <v>111</v>
      </c>
      <c r="E40" s="155">
        <v>5</v>
      </c>
      <c r="F40" s="155" t="s">
        <v>87</v>
      </c>
      <c r="G40" s="466">
        <f t="shared" si="2"/>
        <v>1800</v>
      </c>
      <c r="H40" s="68">
        <v>1</v>
      </c>
      <c r="I40" s="288" t="s">
        <v>111</v>
      </c>
      <c r="J40" s="453">
        <f t="shared" si="3"/>
        <v>0.021739130434782608</v>
      </c>
      <c r="K40" s="68" t="s">
        <v>13</v>
      </c>
      <c r="L40" s="68"/>
      <c r="M40" s="68"/>
      <c r="N40" s="54"/>
    </row>
    <row r="41" spans="1:14" ht="18.75">
      <c r="A41" s="54"/>
      <c r="B41" s="54"/>
      <c r="C41" s="468" t="s">
        <v>886</v>
      </c>
      <c r="D41" s="288" t="s">
        <v>111</v>
      </c>
      <c r="E41" s="68"/>
      <c r="F41" s="68"/>
      <c r="G41" s="466">
        <f t="shared" si="2"/>
        <v>0</v>
      </c>
      <c r="H41" s="68"/>
      <c r="I41" s="288" t="s">
        <v>111</v>
      </c>
      <c r="J41" s="453">
        <f t="shared" si="3"/>
        <v>0</v>
      </c>
      <c r="K41" s="68" t="s">
        <v>13</v>
      </c>
      <c r="L41" s="68"/>
      <c r="M41" s="68"/>
      <c r="N41" s="54"/>
    </row>
    <row r="42" spans="1:14" ht="18.75">
      <c r="A42" s="54"/>
      <c r="B42" s="54"/>
      <c r="C42" s="74" t="s">
        <v>887</v>
      </c>
      <c r="D42" s="288" t="s">
        <v>111</v>
      </c>
      <c r="E42" s="155">
        <v>5</v>
      </c>
      <c r="F42" s="155" t="s">
        <v>87</v>
      </c>
      <c r="G42" s="466">
        <f t="shared" si="2"/>
        <v>1800</v>
      </c>
      <c r="H42" s="68">
        <v>1</v>
      </c>
      <c r="I42" s="288" t="s">
        <v>111</v>
      </c>
      <c r="J42" s="453">
        <f t="shared" si="3"/>
        <v>0.021739130434782608</v>
      </c>
      <c r="K42" s="68" t="s">
        <v>13</v>
      </c>
      <c r="L42" s="68"/>
      <c r="M42" s="68"/>
      <c r="N42" s="54"/>
    </row>
    <row r="43" spans="1:14" ht="18.75">
      <c r="A43" s="54"/>
      <c r="B43" s="54"/>
      <c r="C43" s="468" t="s">
        <v>888</v>
      </c>
      <c r="D43" s="288" t="s">
        <v>111</v>
      </c>
      <c r="E43" s="155">
        <v>1</v>
      </c>
      <c r="F43" s="155" t="s">
        <v>87</v>
      </c>
      <c r="G43" s="466">
        <f t="shared" si="2"/>
        <v>360</v>
      </c>
      <c r="H43" s="68">
        <v>1</v>
      </c>
      <c r="I43" s="288" t="s">
        <v>111</v>
      </c>
      <c r="J43" s="453">
        <f t="shared" si="3"/>
        <v>0.004347826086956522</v>
      </c>
      <c r="K43" s="68" t="s">
        <v>13</v>
      </c>
      <c r="L43" s="68"/>
      <c r="M43" s="68"/>
      <c r="N43" s="54"/>
    </row>
    <row r="44" spans="1:14" ht="18.75">
      <c r="A44" s="54"/>
      <c r="B44" s="54"/>
      <c r="C44" s="468" t="s">
        <v>889</v>
      </c>
      <c r="D44" s="288" t="s">
        <v>111</v>
      </c>
      <c r="E44" s="155">
        <v>5</v>
      </c>
      <c r="F44" s="155" t="s">
        <v>87</v>
      </c>
      <c r="G44" s="466">
        <f t="shared" si="2"/>
        <v>1800</v>
      </c>
      <c r="H44" s="68">
        <v>1</v>
      </c>
      <c r="I44" s="288" t="s">
        <v>111</v>
      </c>
      <c r="J44" s="453">
        <f t="shared" si="3"/>
        <v>0.021739130434782608</v>
      </c>
      <c r="K44" s="68" t="s">
        <v>13</v>
      </c>
      <c r="L44" s="68"/>
      <c r="M44" s="68"/>
      <c r="N44" s="54"/>
    </row>
    <row r="45" spans="1:14" ht="18.75">
      <c r="A45" s="54"/>
      <c r="B45" s="54"/>
      <c r="C45" s="468" t="s">
        <v>890</v>
      </c>
      <c r="D45" s="288" t="s">
        <v>111</v>
      </c>
      <c r="E45" s="155">
        <v>3</v>
      </c>
      <c r="F45" s="155" t="s">
        <v>87</v>
      </c>
      <c r="G45" s="466">
        <f t="shared" si="2"/>
        <v>1080</v>
      </c>
      <c r="H45" s="68">
        <v>1</v>
      </c>
      <c r="I45" s="288" t="s">
        <v>111</v>
      </c>
      <c r="J45" s="453">
        <f t="shared" si="3"/>
        <v>0.013043478260869565</v>
      </c>
      <c r="K45" s="68" t="s">
        <v>13</v>
      </c>
      <c r="L45" s="68"/>
      <c r="M45" s="68"/>
      <c r="N45" s="54"/>
    </row>
    <row r="46" spans="1:14" ht="18.75">
      <c r="A46" s="54"/>
      <c r="B46" s="54"/>
      <c r="C46" s="469" t="s">
        <v>891</v>
      </c>
      <c r="D46" s="288"/>
      <c r="E46" s="450"/>
      <c r="F46" s="68"/>
      <c r="G46" s="466">
        <f t="shared" si="2"/>
        <v>0</v>
      </c>
      <c r="H46" s="68"/>
      <c r="I46" s="288"/>
      <c r="J46" s="453"/>
      <c r="K46" s="68" t="s">
        <v>13</v>
      </c>
      <c r="L46" s="68"/>
      <c r="M46" s="68"/>
      <c r="N46" s="54"/>
    </row>
    <row r="47" spans="1:14" ht="18.75">
      <c r="A47" s="54"/>
      <c r="B47" s="54"/>
      <c r="C47" s="470" t="s">
        <v>892</v>
      </c>
      <c r="D47" s="288"/>
      <c r="E47" s="450"/>
      <c r="F47" s="68"/>
      <c r="G47" s="466">
        <f t="shared" si="2"/>
        <v>0</v>
      </c>
      <c r="H47" s="68"/>
      <c r="I47" s="288"/>
      <c r="J47" s="453"/>
      <c r="K47" s="68" t="s">
        <v>13</v>
      </c>
      <c r="L47" s="68"/>
      <c r="M47" s="68"/>
      <c r="N47" s="54"/>
    </row>
    <row r="48" spans="1:14" ht="18.75">
      <c r="A48" s="21"/>
      <c r="B48" s="471"/>
      <c r="C48" s="470" t="s">
        <v>893</v>
      </c>
      <c r="D48" s="288" t="s">
        <v>111</v>
      </c>
      <c r="E48" s="155">
        <v>3</v>
      </c>
      <c r="F48" s="155" t="s">
        <v>87</v>
      </c>
      <c r="G48" s="466">
        <f t="shared" si="2"/>
        <v>1080</v>
      </c>
      <c r="H48" s="68">
        <v>2</v>
      </c>
      <c r="I48" s="288" t="s">
        <v>111</v>
      </c>
      <c r="J48" s="453">
        <f t="shared" si="3"/>
        <v>0.02608695652173913</v>
      </c>
      <c r="K48" s="68" t="s">
        <v>13</v>
      </c>
      <c r="L48" s="471"/>
      <c r="M48" s="471"/>
      <c r="N48" s="471"/>
    </row>
    <row r="49" spans="1:14" ht="18.75">
      <c r="A49" s="21"/>
      <c r="B49" s="471"/>
      <c r="C49" s="470" t="s">
        <v>894</v>
      </c>
      <c r="D49" s="288" t="s">
        <v>111</v>
      </c>
      <c r="E49" s="155">
        <v>7</v>
      </c>
      <c r="F49" s="155" t="s">
        <v>87</v>
      </c>
      <c r="G49" s="466">
        <f t="shared" si="2"/>
        <v>2520</v>
      </c>
      <c r="H49" s="68">
        <v>3</v>
      </c>
      <c r="I49" s="288" t="s">
        <v>111</v>
      </c>
      <c r="J49" s="453">
        <f t="shared" si="3"/>
        <v>0.09130434782608696</v>
      </c>
      <c r="K49" s="68" t="s">
        <v>13</v>
      </c>
      <c r="L49" s="471"/>
      <c r="M49" s="471"/>
      <c r="N49" s="471"/>
    </row>
    <row r="50" spans="1:14" ht="18.75">
      <c r="A50" s="21"/>
      <c r="B50" s="471"/>
      <c r="C50" s="470" t="s">
        <v>895</v>
      </c>
      <c r="D50" s="288" t="s">
        <v>111</v>
      </c>
      <c r="E50" s="155">
        <v>7</v>
      </c>
      <c r="F50" s="155" t="s">
        <v>87</v>
      </c>
      <c r="G50" s="466">
        <f t="shared" si="2"/>
        <v>2520</v>
      </c>
      <c r="H50" s="68">
        <v>3</v>
      </c>
      <c r="I50" s="288" t="s">
        <v>111</v>
      </c>
      <c r="J50" s="453">
        <f t="shared" si="3"/>
        <v>0.09130434782608696</v>
      </c>
      <c r="K50" s="68" t="s">
        <v>13</v>
      </c>
      <c r="L50" s="471"/>
      <c r="M50" s="471"/>
      <c r="N50" s="471"/>
    </row>
    <row r="51" spans="1:14" ht="18.75">
      <c r="A51" s="21"/>
      <c r="B51" s="471"/>
      <c r="C51" s="470" t="s">
        <v>896</v>
      </c>
      <c r="D51" s="288" t="s">
        <v>111</v>
      </c>
      <c r="E51" s="155">
        <v>3</v>
      </c>
      <c r="F51" s="155" t="s">
        <v>87</v>
      </c>
      <c r="G51" s="466">
        <f t="shared" si="2"/>
        <v>1080</v>
      </c>
      <c r="H51" s="68">
        <v>3</v>
      </c>
      <c r="I51" s="288" t="s">
        <v>111</v>
      </c>
      <c r="J51" s="453">
        <f t="shared" si="3"/>
        <v>0.0391304347826087</v>
      </c>
      <c r="K51" s="68" t="s">
        <v>13</v>
      </c>
      <c r="L51" s="471"/>
      <c r="M51" s="471"/>
      <c r="N51" s="471"/>
    </row>
    <row r="52" spans="1:14" ht="18.75">
      <c r="A52" s="21"/>
      <c r="B52" s="471"/>
      <c r="C52" s="470" t="s">
        <v>897</v>
      </c>
      <c r="D52" s="288"/>
      <c r="E52" s="450"/>
      <c r="F52" s="68"/>
      <c r="G52" s="466">
        <f t="shared" si="2"/>
        <v>0</v>
      </c>
      <c r="H52" s="68"/>
      <c r="I52" s="288"/>
      <c r="J52" s="453"/>
      <c r="K52" s="68" t="s">
        <v>13</v>
      </c>
      <c r="L52" s="471"/>
      <c r="M52" s="471"/>
      <c r="N52" s="471"/>
    </row>
    <row r="53" spans="1:14" ht="18.75">
      <c r="A53" s="21"/>
      <c r="B53" s="471"/>
      <c r="C53" s="470" t="s">
        <v>893</v>
      </c>
      <c r="D53" s="288" t="s">
        <v>111</v>
      </c>
      <c r="E53" s="155">
        <v>3</v>
      </c>
      <c r="F53" s="155" t="s">
        <v>87</v>
      </c>
      <c r="G53" s="466">
        <f t="shared" si="2"/>
        <v>1080</v>
      </c>
      <c r="H53" s="68">
        <v>2</v>
      </c>
      <c r="I53" s="288" t="s">
        <v>111</v>
      </c>
      <c r="J53" s="453">
        <f t="shared" si="3"/>
        <v>0.02608695652173913</v>
      </c>
      <c r="K53" s="68" t="s">
        <v>13</v>
      </c>
      <c r="L53" s="471"/>
      <c r="M53" s="471"/>
      <c r="N53" s="471"/>
    </row>
    <row r="54" spans="1:14" ht="18.75">
      <c r="A54" s="21"/>
      <c r="B54" s="471"/>
      <c r="C54" s="470" t="s">
        <v>894</v>
      </c>
      <c r="D54" s="288" t="s">
        <v>111</v>
      </c>
      <c r="E54" s="155">
        <v>5</v>
      </c>
      <c r="F54" s="155" t="s">
        <v>87</v>
      </c>
      <c r="G54" s="466">
        <f t="shared" si="2"/>
        <v>1800</v>
      </c>
      <c r="H54" s="68">
        <v>3</v>
      </c>
      <c r="I54" s="288" t="s">
        <v>111</v>
      </c>
      <c r="J54" s="453">
        <f t="shared" si="3"/>
        <v>0.06521739130434782</v>
      </c>
      <c r="K54" s="68" t="s">
        <v>13</v>
      </c>
      <c r="L54" s="471"/>
      <c r="M54" s="471"/>
      <c r="N54" s="471"/>
    </row>
    <row r="55" spans="1:14" ht="18.75">
      <c r="A55" s="21"/>
      <c r="B55" s="471"/>
      <c r="C55" s="472" t="s">
        <v>898</v>
      </c>
      <c r="D55" s="288"/>
      <c r="E55" s="473"/>
      <c r="F55" s="473"/>
      <c r="G55" s="466">
        <f t="shared" si="2"/>
        <v>0</v>
      </c>
      <c r="H55" s="473"/>
      <c r="I55" s="288" t="s">
        <v>111</v>
      </c>
      <c r="J55" s="453">
        <f t="shared" si="3"/>
        <v>0</v>
      </c>
      <c r="K55" s="68" t="s">
        <v>13</v>
      </c>
      <c r="L55" s="471"/>
      <c r="M55" s="471"/>
      <c r="N55" s="471"/>
    </row>
    <row r="56" spans="1:14" ht="18.75">
      <c r="A56" s="21"/>
      <c r="B56" s="471"/>
      <c r="C56" s="470" t="s">
        <v>899</v>
      </c>
      <c r="D56" s="288" t="s">
        <v>111</v>
      </c>
      <c r="E56" s="155">
        <v>1</v>
      </c>
      <c r="F56" s="155" t="s">
        <v>87</v>
      </c>
      <c r="G56" s="466">
        <f t="shared" si="2"/>
        <v>360</v>
      </c>
      <c r="H56" s="68">
        <v>3</v>
      </c>
      <c r="I56" s="288" t="s">
        <v>111</v>
      </c>
      <c r="J56" s="453">
        <f t="shared" si="3"/>
        <v>0.013043478260869565</v>
      </c>
      <c r="K56" s="68" t="s">
        <v>13</v>
      </c>
      <c r="L56" s="471"/>
      <c r="M56" s="471"/>
      <c r="N56" s="471"/>
    </row>
    <row r="57" spans="1:14" ht="18.75">
      <c r="A57" s="21"/>
      <c r="B57" s="471"/>
      <c r="C57" s="470" t="s">
        <v>900</v>
      </c>
      <c r="D57" s="288" t="s">
        <v>111</v>
      </c>
      <c r="E57" s="155">
        <v>5</v>
      </c>
      <c r="F57" s="155" t="s">
        <v>87</v>
      </c>
      <c r="G57" s="466">
        <f t="shared" si="2"/>
        <v>1800</v>
      </c>
      <c r="H57" s="68">
        <v>3</v>
      </c>
      <c r="I57" s="288" t="s">
        <v>111</v>
      </c>
      <c r="J57" s="453">
        <f t="shared" si="3"/>
        <v>0.06521739130434782</v>
      </c>
      <c r="K57" s="68" t="s">
        <v>13</v>
      </c>
      <c r="L57" s="471"/>
      <c r="M57" s="471"/>
      <c r="N57" s="471"/>
    </row>
    <row r="58" spans="1:14" ht="37.5">
      <c r="A58" s="21"/>
      <c r="B58" s="471"/>
      <c r="C58" s="470" t="s">
        <v>901</v>
      </c>
      <c r="D58" s="288" t="s">
        <v>111</v>
      </c>
      <c r="E58" s="155">
        <v>15</v>
      </c>
      <c r="F58" s="155" t="s">
        <v>87</v>
      </c>
      <c r="G58" s="466">
        <f t="shared" si="2"/>
        <v>5400</v>
      </c>
      <c r="H58" s="68">
        <v>3</v>
      </c>
      <c r="I58" s="288" t="s">
        <v>111</v>
      </c>
      <c r="J58" s="453">
        <f t="shared" si="3"/>
        <v>0.1956521739130435</v>
      </c>
      <c r="K58" s="68" t="s">
        <v>13</v>
      </c>
      <c r="L58" s="471"/>
      <c r="M58" s="471"/>
      <c r="N58" s="471"/>
    </row>
    <row r="59" spans="1:14" ht="37.5">
      <c r="A59" s="21"/>
      <c r="B59" s="471"/>
      <c r="C59" s="470" t="s">
        <v>902</v>
      </c>
      <c r="D59" s="288" t="s">
        <v>111</v>
      </c>
      <c r="E59" s="155">
        <v>5</v>
      </c>
      <c r="F59" s="155" t="s">
        <v>87</v>
      </c>
      <c r="G59" s="466">
        <f t="shared" si="2"/>
        <v>1800</v>
      </c>
      <c r="H59" s="68">
        <v>3</v>
      </c>
      <c r="I59" s="288" t="s">
        <v>111</v>
      </c>
      <c r="J59" s="453">
        <f t="shared" si="3"/>
        <v>0.06521739130434782</v>
      </c>
      <c r="K59" s="68" t="s">
        <v>13</v>
      </c>
      <c r="L59" s="471"/>
      <c r="M59" s="471"/>
      <c r="N59" s="471"/>
    </row>
    <row r="60" spans="1:14" ht="37.5">
      <c r="A60" s="21"/>
      <c r="B60" s="471"/>
      <c r="C60" s="470" t="s">
        <v>903</v>
      </c>
      <c r="D60" s="288"/>
      <c r="E60" s="68"/>
      <c r="F60" s="68"/>
      <c r="G60" s="466">
        <f t="shared" si="2"/>
        <v>0</v>
      </c>
      <c r="H60" s="68"/>
      <c r="I60" s="288"/>
      <c r="J60" s="453"/>
      <c r="K60" s="68" t="s">
        <v>13</v>
      </c>
      <c r="L60" s="471"/>
      <c r="M60" s="471"/>
      <c r="N60" s="471"/>
    </row>
    <row r="61" spans="1:14" ht="18.75">
      <c r="A61" s="21"/>
      <c r="B61" s="471"/>
      <c r="C61" s="468" t="s">
        <v>882</v>
      </c>
      <c r="D61" s="288" t="s">
        <v>111</v>
      </c>
      <c r="E61" s="155">
        <v>5</v>
      </c>
      <c r="F61" s="155" t="s">
        <v>87</v>
      </c>
      <c r="G61" s="466">
        <f t="shared" si="2"/>
        <v>1800</v>
      </c>
      <c r="H61" s="68">
        <v>2</v>
      </c>
      <c r="I61" s="288" t="s">
        <v>111</v>
      </c>
      <c r="J61" s="453">
        <f t="shared" si="3"/>
        <v>0.043478260869565216</v>
      </c>
      <c r="K61" s="68" t="s">
        <v>13</v>
      </c>
      <c r="L61" s="471"/>
      <c r="M61" s="471"/>
      <c r="N61" s="471"/>
    </row>
    <row r="62" spans="1:14" ht="18.75">
      <c r="A62" s="21"/>
      <c r="B62" s="471"/>
      <c r="C62" s="468" t="s">
        <v>883</v>
      </c>
      <c r="D62" s="288" t="s">
        <v>111</v>
      </c>
      <c r="E62" s="155">
        <v>3</v>
      </c>
      <c r="F62" s="155" t="s">
        <v>87</v>
      </c>
      <c r="G62" s="466">
        <f t="shared" si="2"/>
        <v>1080</v>
      </c>
      <c r="H62" s="68">
        <v>2</v>
      </c>
      <c r="I62" s="288" t="s">
        <v>111</v>
      </c>
      <c r="J62" s="453">
        <f t="shared" si="3"/>
        <v>0.02608695652173913</v>
      </c>
      <c r="K62" s="68" t="s">
        <v>13</v>
      </c>
      <c r="L62" s="471"/>
      <c r="M62" s="471"/>
      <c r="N62" s="471"/>
    </row>
    <row r="63" spans="1:14" ht="18.75">
      <c r="A63" s="21"/>
      <c r="B63" s="471"/>
      <c r="C63" s="468" t="s">
        <v>884</v>
      </c>
      <c r="D63" s="288" t="s">
        <v>111</v>
      </c>
      <c r="E63" s="155">
        <v>3</v>
      </c>
      <c r="F63" s="155" t="s">
        <v>87</v>
      </c>
      <c r="G63" s="466">
        <f t="shared" si="2"/>
        <v>1080</v>
      </c>
      <c r="H63" s="68">
        <v>2</v>
      </c>
      <c r="I63" s="288" t="s">
        <v>111</v>
      </c>
      <c r="J63" s="453">
        <f t="shared" si="3"/>
        <v>0.02608695652173913</v>
      </c>
      <c r="K63" s="68" t="s">
        <v>13</v>
      </c>
      <c r="L63" s="471"/>
      <c r="M63" s="471"/>
      <c r="N63" s="471"/>
    </row>
    <row r="64" spans="1:14" ht="18.75">
      <c r="A64" s="21"/>
      <c r="B64" s="471"/>
      <c r="C64" s="467" t="s">
        <v>904</v>
      </c>
      <c r="D64" s="288" t="s">
        <v>111</v>
      </c>
      <c r="E64" s="155">
        <v>1</v>
      </c>
      <c r="F64" s="155" t="s">
        <v>87</v>
      </c>
      <c r="G64" s="466">
        <f t="shared" si="2"/>
        <v>360</v>
      </c>
      <c r="H64" s="68">
        <v>1</v>
      </c>
      <c r="I64" s="288" t="s">
        <v>111</v>
      </c>
      <c r="J64" s="453">
        <f t="shared" si="3"/>
        <v>0.004347826086956522</v>
      </c>
      <c r="K64" s="68" t="s">
        <v>13</v>
      </c>
      <c r="L64" s="471"/>
      <c r="M64" s="471"/>
      <c r="N64" s="471"/>
    </row>
    <row r="65" spans="1:14" ht="18.75">
      <c r="A65" s="21"/>
      <c r="B65" s="471"/>
      <c r="C65" s="467" t="s">
        <v>905</v>
      </c>
      <c r="D65" s="288"/>
      <c r="E65" s="155"/>
      <c r="F65" s="155"/>
      <c r="G65" s="466">
        <f t="shared" si="2"/>
        <v>0</v>
      </c>
      <c r="H65" s="450"/>
      <c r="I65" s="288"/>
      <c r="J65" s="453"/>
      <c r="K65" s="68" t="s">
        <v>13</v>
      </c>
      <c r="L65" s="471"/>
      <c r="M65" s="471"/>
      <c r="N65" s="471"/>
    </row>
    <row r="66" spans="1:14" ht="18.75">
      <c r="A66" s="21"/>
      <c r="B66" s="471"/>
      <c r="C66" s="467" t="s">
        <v>906</v>
      </c>
      <c r="D66" s="288"/>
      <c r="E66" s="155"/>
      <c r="F66" s="155"/>
      <c r="G66" s="466">
        <f t="shared" si="2"/>
        <v>0</v>
      </c>
      <c r="H66" s="450"/>
      <c r="I66" s="288"/>
      <c r="J66" s="453"/>
      <c r="K66" s="68" t="s">
        <v>13</v>
      </c>
      <c r="L66" s="471"/>
      <c r="M66" s="471"/>
      <c r="N66" s="471"/>
    </row>
    <row r="67" spans="1:14" ht="18.75">
      <c r="A67" s="21"/>
      <c r="B67" s="471"/>
      <c r="C67" s="468" t="s">
        <v>882</v>
      </c>
      <c r="D67" s="288" t="s">
        <v>111</v>
      </c>
      <c r="E67" s="155">
        <v>5</v>
      </c>
      <c r="F67" s="155" t="s">
        <v>87</v>
      </c>
      <c r="G67" s="466">
        <f t="shared" si="2"/>
        <v>1800</v>
      </c>
      <c r="H67" s="68">
        <v>2</v>
      </c>
      <c r="I67" s="288" t="s">
        <v>111</v>
      </c>
      <c r="J67" s="453">
        <f>G67*H67/82800</f>
        <v>0.043478260869565216</v>
      </c>
      <c r="K67" s="68" t="s">
        <v>13</v>
      </c>
      <c r="L67" s="471"/>
      <c r="M67" s="471"/>
      <c r="N67" s="471"/>
    </row>
    <row r="68" spans="1:14" ht="18.75">
      <c r="A68" s="21"/>
      <c r="B68" s="471"/>
      <c r="C68" s="468" t="s">
        <v>883</v>
      </c>
      <c r="D68" s="288" t="s">
        <v>111</v>
      </c>
      <c r="E68" s="155">
        <v>3</v>
      </c>
      <c r="F68" s="155" t="s">
        <v>87</v>
      </c>
      <c r="G68" s="466">
        <f t="shared" si="2"/>
        <v>1080</v>
      </c>
      <c r="H68" s="68">
        <v>2</v>
      </c>
      <c r="I68" s="288" t="s">
        <v>111</v>
      </c>
      <c r="J68" s="453">
        <f>G68*H68/82800</f>
        <v>0.02608695652173913</v>
      </c>
      <c r="K68" s="68" t="s">
        <v>13</v>
      </c>
      <c r="L68" s="471"/>
      <c r="M68" s="471"/>
      <c r="N68" s="471"/>
    </row>
    <row r="69" spans="1:14" ht="18.75">
      <c r="A69" s="21"/>
      <c r="B69" s="471"/>
      <c r="C69" s="468" t="s">
        <v>884</v>
      </c>
      <c r="D69" s="288" t="s">
        <v>111</v>
      </c>
      <c r="E69" s="155">
        <v>3</v>
      </c>
      <c r="F69" s="155" t="s">
        <v>87</v>
      </c>
      <c r="G69" s="466">
        <f t="shared" si="2"/>
        <v>1080</v>
      </c>
      <c r="H69" s="68">
        <v>2</v>
      </c>
      <c r="I69" s="288" t="s">
        <v>111</v>
      </c>
      <c r="J69" s="453">
        <f>G69*H69/82800</f>
        <v>0.02608695652173913</v>
      </c>
      <c r="K69" s="68" t="s">
        <v>13</v>
      </c>
      <c r="L69" s="471"/>
      <c r="M69" s="471"/>
      <c r="N69" s="471"/>
    </row>
    <row r="70" spans="1:14" ht="18.75">
      <c r="A70" s="21"/>
      <c r="B70" s="471"/>
      <c r="C70" s="468" t="s">
        <v>907</v>
      </c>
      <c r="D70" s="288" t="s">
        <v>111</v>
      </c>
      <c r="E70" s="155">
        <v>2</v>
      </c>
      <c r="F70" s="155" t="s">
        <v>87</v>
      </c>
      <c r="G70" s="466">
        <f t="shared" si="2"/>
        <v>720</v>
      </c>
      <c r="H70" s="68">
        <v>1</v>
      </c>
      <c r="I70" s="288" t="s">
        <v>111</v>
      </c>
      <c r="J70" s="453">
        <f t="shared" si="3"/>
        <v>0.008695652173913044</v>
      </c>
      <c r="K70" s="68" t="s">
        <v>13</v>
      </c>
      <c r="L70" s="471"/>
      <c r="M70" s="471"/>
      <c r="N70" s="471"/>
    </row>
    <row r="71" spans="1:14" ht="18.75">
      <c r="A71" s="21"/>
      <c r="B71" s="471"/>
      <c r="C71" s="468" t="s">
        <v>908</v>
      </c>
      <c r="D71" s="288" t="s">
        <v>111</v>
      </c>
      <c r="E71" s="155">
        <v>2</v>
      </c>
      <c r="F71" s="155" t="s">
        <v>87</v>
      </c>
      <c r="G71" s="466">
        <f t="shared" si="2"/>
        <v>720</v>
      </c>
      <c r="H71" s="68">
        <v>1</v>
      </c>
      <c r="I71" s="288" t="s">
        <v>111</v>
      </c>
      <c r="J71" s="453">
        <f t="shared" si="3"/>
        <v>0.008695652173913044</v>
      </c>
      <c r="K71" s="68" t="s">
        <v>13</v>
      </c>
      <c r="L71" s="471"/>
      <c r="M71" s="471"/>
      <c r="N71" s="471"/>
    </row>
    <row r="72" spans="1:14" ht="18.75">
      <c r="A72" s="21"/>
      <c r="B72" s="471"/>
      <c r="C72" s="469" t="s">
        <v>909</v>
      </c>
      <c r="D72" s="288"/>
      <c r="E72" s="450"/>
      <c r="F72" s="450"/>
      <c r="G72" s="466">
        <f t="shared" si="2"/>
        <v>0</v>
      </c>
      <c r="H72" s="450"/>
      <c r="I72" s="288"/>
      <c r="J72" s="453"/>
      <c r="K72" s="68" t="s">
        <v>13</v>
      </c>
      <c r="L72" s="471"/>
      <c r="M72" s="471"/>
      <c r="N72" s="471"/>
    </row>
    <row r="73" spans="1:14" ht="18.75">
      <c r="A73" s="21"/>
      <c r="B73" s="471"/>
      <c r="C73" s="468" t="s">
        <v>910</v>
      </c>
      <c r="D73" s="288" t="s">
        <v>111</v>
      </c>
      <c r="E73" s="155">
        <v>8</v>
      </c>
      <c r="F73" s="155" t="s">
        <v>87</v>
      </c>
      <c r="G73" s="466">
        <f t="shared" si="2"/>
        <v>2880</v>
      </c>
      <c r="H73" s="450">
        <v>1</v>
      </c>
      <c r="I73" s="288" t="s">
        <v>111</v>
      </c>
      <c r="J73" s="453">
        <f t="shared" si="3"/>
        <v>0.034782608695652174</v>
      </c>
      <c r="K73" s="68" t="s">
        <v>13</v>
      </c>
      <c r="L73" s="471"/>
      <c r="M73" s="471"/>
      <c r="N73" s="471"/>
    </row>
    <row r="74" spans="1:14" ht="18.75">
      <c r="A74" s="21"/>
      <c r="B74" s="471"/>
      <c r="C74" s="467" t="s">
        <v>911</v>
      </c>
      <c r="D74" s="288"/>
      <c r="E74" s="68"/>
      <c r="F74" s="68"/>
      <c r="G74" s="466">
        <f t="shared" si="2"/>
        <v>0</v>
      </c>
      <c r="H74" s="68"/>
      <c r="I74" s="288"/>
      <c r="J74" s="453"/>
      <c r="K74" s="68" t="s">
        <v>13</v>
      </c>
      <c r="L74" s="471"/>
      <c r="M74" s="471"/>
      <c r="N74" s="471"/>
    </row>
    <row r="75" spans="1:14" ht="18.75">
      <c r="A75" s="21"/>
      <c r="B75" s="471"/>
      <c r="C75" s="468" t="s">
        <v>882</v>
      </c>
      <c r="D75" s="288" t="s">
        <v>111</v>
      </c>
      <c r="E75" s="155">
        <v>3</v>
      </c>
      <c r="F75" s="155" t="s">
        <v>87</v>
      </c>
      <c r="G75" s="466">
        <f t="shared" si="2"/>
        <v>1080</v>
      </c>
      <c r="H75" s="68">
        <v>1</v>
      </c>
      <c r="I75" s="288" t="s">
        <v>111</v>
      </c>
      <c r="J75" s="453">
        <f t="shared" si="3"/>
        <v>0.013043478260869565</v>
      </c>
      <c r="K75" s="68" t="s">
        <v>13</v>
      </c>
      <c r="L75" s="471"/>
      <c r="M75" s="471"/>
      <c r="N75" s="471"/>
    </row>
    <row r="76" spans="1:14" ht="18.75">
      <c r="A76" s="21"/>
      <c r="B76" s="471"/>
      <c r="C76" s="468" t="s">
        <v>883</v>
      </c>
      <c r="D76" s="288" t="s">
        <v>111</v>
      </c>
      <c r="E76" s="155">
        <v>2</v>
      </c>
      <c r="F76" s="155" t="s">
        <v>87</v>
      </c>
      <c r="G76" s="466">
        <f t="shared" si="2"/>
        <v>720</v>
      </c>
      <c r="H76" s="68">
        <v>1</v>
      </c>
      <c r="I76" s="288" t="s">
        <v>111</v>
      </c>
      <c r="J76" s="453">
        <f t="shared" si="3"/>
        <v>0.008695652173913044</v>
      </c>
      <c r="K76" s="68" t="s">
        <v>13</v>
      </c>
      <c r="L76" s="471"/>
      <c r="M76" s="471"/>
      <c r="N76" s="471"/>
    </row>
    <row r="77" spans="1:14" ht="18.75">
      <c r="A77" s="21"/>
      <c r="B77" s="471"/>
      <c r="C77" s="468" t="s">
        <v>884</v>
      </c>
      <c r="D77" s="288" t="s">
        <v>111</v>
      </c>
      <c r="E77" s="155">
        <v>3</v>
      </c>
      <c r="F77" s="155" t="s">
        <v>87</v>
      </c>
      <c r="G77" s="466">
        <f t="shared" si="2"/>
        <v>1080</v>
      </c>
      <c r="H77" s="68">
        <v>1</v>
      </c>
      <c r="I77" s="288" t="s">
        <v>111</v>
      </c>
      <c r="J77" s="453">
        <f t="shared" si="3"/>
        <v>0.013043478260869565</v>
      </c>
      <c r="K77" s="68" t="s">
        <v>13</v>
      </c>
      <c r="L77" s="471"/>
      <c r="M77" s="471"/>
      <c r="N77" s="471"/>
    </row>
    <row r="78" spans="1:14" ht="18.75">
      <c r="A78" s="21"/>
      <c r="B78" s="471"/>
      <c r="C78" s="467" t="s">
        <v>912</v>
      </c>
      <c r="D78" s="288"/>
      <c r="E78" s="68"/>
      <c r="F78" s="68"/>
      <c r="G78" s="466">
        <f t="shared" si="2"/>
        <v>0</v>
      </c>
      <c r="H78" s="68"/>
      <c r="I78" s="288"/>
      <c r="J78" s="453"/>
      <c r="K78" s="68" t="s">
        <v>13</v>
      </c>
      <c r="L78" s="471"/>
      <c r="M78" s="471"/>
      <c r="N78" s="471"/>
    </row>
    <row r="79" spans="1:14" ht="18.75">
      <c r="A79" s="21"/>
      <c r="B79" s="471"/>
      <c r="C79" s="472" t="s">
        <v>913</v>
      </c>
      <c r="D79" s="288"/>
      <c r="E79" s="68"/>
      <c r="F79" s="68"/>
      <c r="G79" s="466">
        <f t="shared" si="2"/>
        <v>0</v>
      </c>
      <c r="H79" s="68"/>
      <c r="I79" s="288"/>
      <c r="J79" s="453"/>
      <c r="K79" s="68" t="s">
        <v>13</v>
      </c>
      <c r="L79" s="471"/>
      <c r="M79" s="471"/>
      <c r="N79" s="471"/>
    </row>
    <row r="80" spans="1:14" ht="18.75">
      <c r="A80" s="21"/>
      <c r="B80" s="471"/>
      <c r="C80" s="468" t="s">
        <v>882</v>
      </c>
      <c r="D80" s="288" t="s">
        <v>111</v>
      </c>
      <c r="E80" s="155">
        <v>5</v>
      </c>
      <c r="F80" s="155" t="s">
        <v>87</v>
      </c>
      <c r="G80" s="466">
        <f t="shared" si="2"/>
        <v>1800</v>
      </c>
      <c r="H80" s="68">
        <v>1</v>
      </c>
      <c r="I80" s="288" t="s">
        <v>111</v>
      </c>
      <c r="J80" s="453">
        <f t="shared" si="3"/>
        <v>0.021739130434782608</v>
      </c>
      <c r="K80" s="68" t="s">
        <v>13</v>
      </c>
      <c r="L80" s="471"/>
      <c r="M80" s="471"/>
      <c r="N80" s="471"/>
    </row>
    <row r="81" spans="1:14" ht="18.75">
      <c r="A81" s="21"/>
      <c r="B81" s="471"/>
      <c r="C81" s="468" t="s">
        <v>914</v>
      </c>
      <c r="D81" s="288" t="s">
        <v>111</v>
      </c>
      <c r="E81" s="155">
        <v>2</v>
      </c>
      <c r="F81" s="155" t="s">
        <v>87</v>
      </c>
      <c r="G81" s="466">
        <f t="shared" si="2"/>
        <v>720</v>
      </c>
      <c r="H81" s="68">
        <v>1</v>
      </c>
      <c r="I81" s="288" t="s">
        <v>111</v>
      </c>
      <c r="J81" s="453">
        <f t="shared" si="3"/>
        <v>0.008695652173913044</v>
      </c>
      <c r="K81" s="68" t="s">
        <v>13</v>
      </c>
      <c r="L81" s="471"/>
      <c r="M81" s="471"/>
      <c r="N81" s="471"/>
    </row>
    <row r="82" spans="1:14" ht="18.75">
      <c r="A82" s="21"/>
      <c r="B82" s="471"/>
      <c r="C82" s="470" t="s">
        <v>884</v>
      </c>
      <c r="D82" s="288" t="s">
        <v>111</v>
      </c>
      <c r="E82" s="155">
        <v>3</v>
      </c>
      <c r="F82" s="155" t="s">
        <v>87</v>
      </c>
      <c r="G82" s="466">
        <f t="shared" si="2"/>
        <v>1080</v>
      </c>
      <c r="H82" s="68">
        <v>1</v>
      </c>
      <c r="I82" s="288" t="s">
        <v>111</v>
      </c>
      <c r="J82" s="453">
        <f t="shared" si="3"/>
        <v>0.013043478260869565</v>
      </c>
      <c r="K82" s="68" t="s">
        <v>13</v>
      </c>
      <c r="L82" s="471"/>
      <c r="M82" s="471"/>
      <c r="N82" s="471"/>
    </row>
    <row r="83" spans="1:14" ht="18.75">
      <c r="A83" s="21"/>
      <c r="B83" s="471"/>
      <c r="C83" s="474" t="s">
        <v>915</v>
      </c>
      <c r="D83" s="288"/>
      <c r="E83" s="68"/>
      <c r="F83" s="68"/>
      <c r="G83" s="466">
        <f t="shared" si="2"/>
        <v>0</v>
      </c>
      <c r="H83" s="68"/>
      <c r="I83" s="288"/>
      <c r="J83" s="453"/>
      <c r="K83" s="68" t="s">
        <v>13</v>
      </c>
      <c r="L83" s="471"/>
      <c r="M83" s="471"/>
      <c r="N83" s="471"/>
    </row>
    <row r="84" spans="1:14" ht="18.75">
      <c r="A84" s="21"/>
      <c r="B84" s="471"/>
      <c r="C84" s="475" t="s">
        <v>916</v>
      </c>
      <c r="D84" s="288"/>
      <c r="E84" s="155"/>
      <c r="F84" s="155"/>
      <c r="G84" s="466">
        <f t="shared" si="2"/>
        <v>0</v>
      </c>
      <c r="H84" s="93"/>
      <c r="I84" s="288"/>
      <c r="J84" s="453"/>
      <c r="K84" s="68" t="s">
        <v>13</v>
      </c>
      <c r="L84" s="471"/>
      <c r="M84" s="471"/>
      <c r="N84" s="471"/>
    </row>
    <row r="85" spans="1:14" ht="18.75">
      <c r="A85" s="21"/>
      <c r="B85" s="471"/>
      <c r="C85" s="475" t="s">
        <v>917</v>
      </c>
      <c r="D85" s="288" t="s">
        <v>111</v>
      </c>
      <c r="E85" s="155">
        <v>1</v>
      </c>
      <c r="F85" s="155" t="s">
        <v>87</v>
      </c>
      <c r="G85" s="466">
        <f t="shared" si="2"/>
        <v>360</v>
      </c>
      <c r="H85" s="93">
        <v>2</v>
      </c>
      <c r="I85" s="288" t="s">
        <v>111</v>
      </c>
      <c r="J85" s="453">
        <f>G85*H85/82800</f>
        <v>0.008695652173913044</v>
      </c>
      <c r="K85" s="68" t="s">
        <v>13</v>
      </c>
      <c r="L85" s="471"/>
      <c r="M85" s="471"/>
      <c r="N85" s="471"/>
    </row>
    <row r="86" spans="1:14" ht="18.75">
      <c r="A86" s="21"/>
      <c r="B86" s="471"/>
      <c r="C86" s="475" t="s">
        <v>918</v>
      </c>
      <c r="D86" s="288" t="s">
        <v>111</v>
      </c>
      <c r="E86" s="155">
        <v>5</v>
      </c>
      <c r="F86" s="155" t="s">
        <v>87</v>
      </c>
      <c r="G86" s="466">
        <f t="shared" si="2"/>
        <v>1800</v>
      </c>
      <c r="H86" s="93">
        <v>2</v>
      </c>
      <c r="I86" s="288" t="s">
        <v>111</v>
      </c>
      <c r="J86" s="453">
        <f>G86*H86/82800</f>
        <v>0.043478260869565216</v>
      </c>
      <c r="K86" s="68" t="s">
        <v>13</v>
      </c>
      <c r="L86" s="471"/>
      <c r="M86" s="471"/>
      <c r="N86" s="471"/>
    </row>
    <row r="87" spans="1:14" ht="18.75">
      <c r="A87" s="21"/>
      <c r="B87" s="471"/>
      <c r="C87" s="475" t="s">
        <v>919</v>
      </c>
      <c r="D87" s="288" t="s">
        <v>111</v>
      </c>
      <c r="E87" s="155">
        <v>1</v>
      </c>
      <c r="F87" s="155" t="s">
        <v>87</v>
      </c>
      <c r="G87" s="466">
        <f t="shared" si="2"/>
        <v>360</v>
      </c>
      <c r="H87" s="93">
        <v>6</v>
      </c>
      <c r="I87" s="288" t="s">
        <v>111</v>
      </c>
      <c r="J87" s="453">
        <f>G87*H87/82800</f>
        <v>0.02608695652173913</v>
      </c>
      <c r="K87" s="68" t="s">
        <v>13</v>
      </c>
      <c r="L87" s="471"/>
      <c r="M87" s="471"/>
      <c r="N87" s="471"/>
    </row>
    <row r="88" spans="1:14" ht="18.75">
      <c r="A88" s="21"/>
      <c r="B88" s="471"/>
      <c r="C88" s="475" t="s">
        <v>920</v>
      </c>
      <c r="D88" s="288" t="s">
        <v>111</v>
      </c>
      <c r="E88" s="155">
        <v>3</v>
      </c>
      <c r="F88" s="155" t="s">
        <v>87</v>
      </c>
      <c r="G88" s="466">
        <f t="shared" si="2"/>
        <v>1080</v>
      </c>
      <c r="H88" s="93">
        <v>6</v>
      </c>
      <c r="I88" s="288" t="s">
        <v>111</v>
      </c>
      <c r="J88" s="453">
        <f>G88*H88/82800</f>
        <v>0.0782608695652174</v>
      </c>
      <c r="K88" s="68" t="s">
        <v>13</v>
      </c>
      <c r="L88" s="471"/>
      <c r="M88" s="471"/>
      <c r="N88" s="471"/>
    </row>
    <row r="89" spans="1:14" ht="18.75">
      <c r="A89" s="21"/>
      <c r="B89" s="471"/>
      <c r="C89" s="475" t="s">
        <v>921</v>
      </c>
      <c r="D89" s="288"/>
      <c r="E89" s="155"/>
      <c r="F89" s="155"/>
      <c r="G89" s="466">
        <f t="shared" si="2"/>
        <v>0</v>
      </c>
      <c r="H89" s="68"/>
      <c r="I89" s="288"/>
      <c r="J89" s="453"/>
      <c r="K89" s="68" t="s">
        <v>13</v>
      </c>
      <c r="L89" s="471"/>
      <c r="M89" s="471"/>
      <c r="N89" s="471"/>
    </row>
    <row r="90" spans="1:14" ht="37.5">
      <c r="A90" s="21"/>
      <c r="B90" s="471"/>
      <c r="C90" s="475" t="s">
        <v>922</v>
      </c>
      <c r="D90" s="288" t="s">
        <v>111</v>
      </c>
      <c r="E90" s="155">
        <v>1</v>
      </c>
      <c r="F90" s="155" t="s">
        <v>87</v>
      </c>
      <c r="G90" s="466">
        <f t="shared" si="2"/>
        <v>360</v>
      </c>
      <c r="H90" s="68">
        <v>1</v>
      </c>
      <c r="I90" s="288" t="s">
        <v>111</v>
      </c>
      <c r="J90" s="476">
        <f t="shared" si="3"/>
        <v>0.004347826086956522</v>
      </c>
      <c r="K90" s="68" t="s">
        <v>13</v>
      </c>
      <c r="L90" s="471"/>
      <c r="M90" s="471"/>
      <c r="N90" s="471"/>
    </row>
    <row r="91" spans="1:14" ht="18.75">
      <c r="A91" s="21"/>
      <c r="B91" s="471"/>
      <c r="C91" s="475" t="s">
        <v>923</v>
      </c>
      <c r="D91" s="288" t="s">
        <v>111</v>
      </c>
      <c r="E91" s="155">
        <v>1</v>
      </c>
      <c r="F91" s="155" t="s">
        <v>87</v>
      </c>
      <c r="G91" s="466">
        <f t="shared" si="2"/>
        <v>360</v>
      </c>
      <c r="H91" s="68">
        <v>1</v>
      </c>
      <c r="I91" s="288" t="s">
        <v>111</v>
      </c>
      <c r="J91" s="453">
        <f t="shared" si="3"/>
        <v>0.004347826086956522</v>
      </c>
      <c r="K91" s="68" t="s">
        <v>13</v>
      </c>
      <c r="L91" s="471"/>
      <c r="M91" s="471"/>
      <c r="N91" s="471"/>
    </row>
    <row r="92" spans="1:14" ht="37.5">
      <c r="A92" s="21"/>
      <c r="B92" s="471"/>
      <c r="C92" s="475" t="s">
        <v>924</v>
      </c>
      <c r="D92" s="288" t="s">
        <v>111</v>
      </c>
      <c r="E92" s="155">
        <v>2</v>
      </c>
      <c r="F92" s="155" t="s">
        <v>87</v>
      </c>
      <c r="G92" s="466">
        <f t="shared" si="2"/>
        <v>720</v>
      </c>
      <c r="H92" s="68">
        <v>2</v>
      </c>
      <c r="I92" s="288" t="s">
        <v>111</v>
      </c>
      <c r="J92" s="453">
        <f t="shared" si="3"/>
        <v>0.017391304347826087</v>
      </c>
      <c r="K92" s="68" t="s">
        <v>13</v>
      </c>
      <c r="L92" s="471"/>
      <c r="M92" s="471"/>
      <c r="N92" s="471"/>
    </row>
    <row r="93" spans="1:14" ht="37.5">
      <c r="A93" s="21"/>
      <c r="B93" s="471"/>
      <c r="C93" s="475" t="s">
        <v>925</v>
      </c>
      <c r="D93" s="288" t="s">
        <v>111</v>
      </c>
      <c r="E93" s="155">
        <v>1</v>
      </c>
      <c r="F93" s="155" t="s">
        <v>87</v>
      </c>
      <c r="G93" s="466">
        <f t="shared" si="2"/>
        <v>360</v>
      </c>
      <c r="H93" s="68">
        <v>3</v>
      </c>
      <c r="I93" s="288" t="s">
        <v>111</v>
      </c>
      <c r="J93" s="453">
        <f t="shared" si="3"/>
        <v>0.013043478260869565</v>
      </c>
      <c r="K93" s="68" t="s">
        <v>13</v>
      </c>
      <c r="L93" s="471"/>
      <c r="M93" s="471"/>
      <c r="N93" s="471"/>
    </row>
    <row r="94" spans="1:14" ht="37.5">
      <c r="A94" s="21"/>
      <c r="B94" s="471"/>
      <c r="C94" s="475" t="s">
        <v>926</v>
      </c>
      <c r="D94" s="288" t="s">
        <v>111</v>
      </c>
      <c r="E94" s="155">
        <v>3</v>
      </c>
      <c r="F94" s="155" t="s">
        <v>87</v>
      </c>
      <c r="G94" s="466">
        <f t="shared" si="2"/>
        <v>1080</v>
      </c>
      <c r="H94" s="68">
        <v>6</v>
      </c>
      <c r="I94" s="288" t="s">
        <v>111</v>
      </c>
      <c r="J94" s="453">
        <f t="shared" si="3"/>
        <v>0.0782608695652174</v>
      </c>
      <c r="K94" s="68" t="s">
        <v>13</v>
      </c>
      <c r="L94" s="471"/>
      <c r="M94" s="471"/>
      <c r="N94" s="471"/>
    </row>
    <row r="95" spans="1:14" ht="18.75">
      <c r="A95" s="21"/>
      <c r="B95" s="471"/>
      <c r="C95" s="475" t="s">
        <v>927</v>
      </c>
      <c r="D95" s="288" t="s">
        <v>111</v>
      </c>
      <c r="E95" s="155">
        <v>5</v>
      </c>
      <c r="F95" s="155" t="s">
        <v>87</v>
      </c>
      <c r="G95" s="466">
        <f t="shared" si="2"/>
        <v>1800</v>
      </c>
      <c r="H95" s="68">
        <v>1</v>
      </c>
      <c r="I95" s="288" t="s">
        <v>111</v>
      </c>
      <c r="J95" s="453">
        <f t="shared" si="3"/>
        <v>0.021739130434782608</v>
      </c>
      <c r="K95" s="68" t="s">
        <v>13</v>
      </c>
      <c r="L95" s="471"/>
      <c r="M95" s="471"/>
      <c r="N95" s="471"/>
    </row>
    <row r="96" spans="1:14" ht="18.75">
      <c r="A96" s="21"/>
      <c r="B96" s="471"/>
      <c r="C96" s="475" t="s">
        <v>928</v>
      </c>
      <c r="D96" s="288" t="s">
        <v>111</v>
      </c>
      <c r="E96" s="155">
        <v>5</v>
      </c>
      <c r="F96" s="155" t="s">
        <v>87</v>
      </c>
      <c r="G96" s="466">
        <f t="shared" si="2"/>
        <v>1800</v>
      </c>
      <c r="H96" s="68">
        <v>1</v>
      </c>
      <c r="I96" s="288" t="s">
        <v>111</v>
      </c>
      <c r="J96" s="453">
        <f t="shared" si="3"/>
        <v>0.021739130434782608</v>
      </c>
      <c r="K96" s="68" t="s">
        <v>13</v>
      </c>
      <c r="L96" s="471"/>
      <c r="M96" s="471"/>
      <c r="N96" s="471"/>
    </row>
    <row r="97" spans="1:14" ht="18.75">
      <c r="A97" s="21"/>
      <c r="B97" s="471"/>
      <c r="C97" s="475" t="s">
        <v>929</v>
      </c>
      <c r="D97" s="288" t="s">
        <v>111</v>
      </c>
      <c r="E97" s="155">
        <v>1</v>
      </c>
      <c r="F97" s="155" t="s">
        <v>87</v>
      </c>
      <c r="G97" s="466">
        <f t="shared" si="2"/>
        <v>360</v>
      </c>
      <c r="H97" s="68">
        <v>2</v>
      </c>
      <c r="I97" s="288" t="s">
        <v>111</v>
      </c>
      <c r="J97" s="453">
        <f t="shared" si="3"/>
        <v>0.008695652173913044</v>
      </c>
      <c r="K97" s="68" t="s">
        <v>13</v>
      </c>
      <c r="L97" s="471"/>
      <c r="M97" s="471"/>
      <c r="N97" s="471"/>
    </row>
    <row r="98" spans="1:14" ht="37.5">
      <c r="A98" s="21"/>
      <c r="B98" s="471"/>
      <c r="C98" s="468" t="s">
        <v>930</v>
      </c>
      <c r="D98" s="288"/>
      <c r="E98" s="68"/>
      <c r="F98" s="68"/>
      <c r="G98" s="466"/>
      <c r="H98" s="68"/>
      <c r="I98" s="288"/>
      <c r="J98" s="453"/>
      <c r="K98" s="68" t="s">
        <v>13</v>
      </c>
      <c r="L98" s="471"/>
      <c r="M98" s="471"/>
      <c r="N98" s="471"/>
    </row>
    <row r="99" spans="1:14" ht="18.75">
      <c r="A99" s="21"/>
      <c r="B99" s="471"/>
      <c r="C99" s="468" t="s">
        <v>882</v>
      </c>
      <c r="D99" s="288" t="s">
        <v>111</v>
      </c>
      <c r="E99" s="155">
        <v>5</v>
      </c>
      <c r="F99" s="155" t="s">
        <v>87</v>
      </c>
      <c r="G99" s="466">
        <f aca="true" t="shared" si="4" ref="G99:G108">E99*6*60</f>
        <v>1800</v>
      </c>
      <c r="H99" s="68">
        <v>2</v>
      </c>
      <c r="I99" s="288" t="s">
        <v>111</v>
      </c>
      <c r="J99" s="453">
        <f t="shared" si="3"/>
        <v>0.043478260869565216</v>
      </c>
      <c r="K99" s="68" t="s">
        <v>13</v>
      </c>
      <c r="L99" s="471"/>
      <c r="M99" s="471"/>
      <c r="N99" s="471"/>
    </row>
    <row r="100" spans="1:14" ht="18.75">
      <c r="A100" s="21"/>
      <c r="B100" s="471"/>
      <c r="C100" s="468" t="s">
        <v>883</v>
      </c>
      <c r="D100" s="288" t="s">
        <v>111</v>
      </c>
      <c r="E100" s="155">
        <v>2</v>
      </c>
      <c r="F100" s="155" t="s">
        <v>87</v>
      </c>
      <c r="G100" s="466">
        <f t="shared" si="4"/>
        <v>720</v>
      </c>
      <c r="H100" s="68">
        <v>1</v>
      </c>
      <c r="I100" s="288" t="s">
        <v>111</v>
      </c>
      <c r="J100" s="453">
        <f t="shared" si="3"/>
        <v>0.008695652173913044</v>
      </c>
      <c r="K100" s="68" t="s">
        <v>13</v>
      </c>
      <c r="L100" s="471"/>
      <c r="M100" s="471"/>
      <c r="N100" s="471"/>
    </row>
    <row r="101" spans="1:14" ht="18.75">
      <c r="A101" s="21"/>
      <c r="B101" s="471"/>
      <c r="C101" s="470" t="s">
        <v>884</v>
      </c>
      <c r="D101" s="288" t="s">
        <v>111</v>
      </c>
      <c r="E101" s="155">
        <v>3</v>
      </c>
      <c r="F101" s="155" t="s">
        <v>87</v>
      </c>
      <c r="G101" s="466">
        <f t="shared" si="4"/>
        <v>1080</v>
      </c>
      <c r="H101" s="68">
        <v>1</v>
      </c>
      <c r="I101" s="288" t="s">
        <v>111</v>
      </c>
      <c r="J101" s="453">
        <f t="shared" si="3"/>
        <v>0.013043478260869565</v>
      </c>
      <c r="K101" s="68" t="s">
        <v>13</v>
      </c>
      <c r="L101" s="471"/>
      <c r="M101" s="471"/>
      <c r="N101" s="471"/>
    </row>
    <row r="102" spans="1:14" ht="18.75">
      <c r="A102" s="21"/>
      <c r="B102" s="471"/>
      <c r="C102" s="477" t="s">
        <v>931</v>
      </c>
      <c r="D102" s="288"/>
      <c r="E102" s="68"/>
      <c r="F102" s="68"/>
      <c r="G102" s="466"/>
      <c r="H102" s="68"/>
      <c r="I102" s="288"/>
      <c r="J102" s="453"/>
      <c r="K102" s="68" t="s">
        <v>13</v>
      </c>
      <c r="L102" s="471"/>
      <c r="M102" s="471"/>
      <c r="N102" s="471"/>
    </row>
    <row r="103" spans="1:14" ht="37.5">
      <c r="A103" s="21"/>
      <c r="B103" s="471"/>
      <c r="C103" s="468" t="s">
        <v>932</v>
      </c>
      <c r="D103" s="288"/>
      <c r="E103" s="68"/>
      <c r="F103" s="68"/>
      <c r="G103" s="466"/>
      <c r="H103" s="68"/>
      <c r="I103" s="288"/>
      <c r="J103" s="453"/>
      <c r="K103" s="68" t="s">
        <v>13</v>
      </c>
      <c r="L103" s="471"/>
      <c r="M103" s="471"/>
      <c r="N103" s="471"/>
    </row>
    <row r="104" spans="1:14" ht="18.75">
      <c r="A104" s="21"/>
      <c r="B104" s="471"/>
      <c r="C104" s="468" t="s">
        <v>882</v>
      </c>
      <c r="D104" s="288" t="s">
        <v>111</v>
      </c>
      <c r="E104" s="155">
        <v>5</v>
      </c>
      <c r="F104" s="155" t="s">
        <v>87</v>
      </c>
      <c r="G104" s="466">
        <f t="shared" si="4"/>
        <v>1800</v>
      </c>
      <c r="H104" s="68">
        <v>2</v>
      </c>
      <c r="I104" s="288" t="s">
        <v>111</v>
      </c>
      <c r="J104" s="453">
        <f>G104*H104/82800</f>
        <v>0.043478260869565216</v>
      </c>
      <c r="K104" s="68" t="s">
        <v>13</v>
      </c>
      <c r="L104" s="471"/>
      <c r="M104" s="471"/>
      <c r="N104" s="471"/>
    </row>
    <row r="105" spans="1:14" ht="18.75">
      <c r="A105" s="21"/>
      <c r="B105" s="471"/>
      <c r="C105" s="468" t="s">
        <v>883</v>
      </c>
      <c r="D105" s="288" t="s">
        <v>111</v>
      </c>
      <c r="E105" s="155">
        <v>3</v>
      </c>
      <c r="F105" s="155" t="s">
        <v>87</v>
      </c>
      <c r="G105" s="466">
        <f t="shared" si="4"/>
        <v>1080</v>
      </c>
      <c r="H105" s="68">
        <v>1</v>
      </c>
      <c r="I105" s="288" t="s">
        <v>111</v>
      </c>
      <c r="J105" s="453">
        <f>G105*H105/82800</f>
        <v>0.013043478260869565</v>
      </c>
      <c r="K105" s="68" t="s">
        <v>13</v>
      </c>
      <c r="L105" s="471"/>
      <c r="M105" s="471"/>
      <c r="N105" s="471"/>
    </row>
    <row r="106" spans="1:14" ht="18.75">
      <c r="A106" s="21"/>
      <c r="B106" s="471"/>
      <c r="C106" s="468" t="s">
        <v>884</v>
      </c>
      <c r="D106" s="288" t="s">
        <v>111</v>
      </c>
      <c r="E106" s="155">
        <v>3</v>
      </c>
      <c r="F106" s="155" t="s">
        <v>87</v>
      </c>
      <c r="G106" s="466">
        <f t="shared" si="4"/>
        <v>1080</v>
      </c>
      <c r="H106" s="68">
        <v>1</v>
      </c>
      <c r="I106" s="288" t="s">
        <v>111</v>
      </c>
      <c r="J106" s="453">
        <f>G106*H106/82800</f>
        <v>0.013043478260869565</v>
      </c>
      <c r="K106" s="68" t="s">
        <v>13</v>
      </c>
      <c r="L106" s="471"/>
      <c r="M106" s="471"/>
      <c r="N106" s="471"/>
    </row>
    <row r="107" spans="1:14" ht="18.75">
      <c r="A107" s="21"/>
      <c r="B107" s="471"/>
      <c r="C107" s="468" t="s">
        <v>933</v>
      </c>
      <c r="D107" s="288" t="s">
        <v>111</v>
      </c>
      <c r="E107" s="155">
        <v>7</v>
      </c>
      <c r="F107" s="155" t="s">
        <v>87</v>
      </c>
      <c r="G107" s="466">
        <f t="shared" si="4"/>
        <v>2520</v>
      </c>
      <c r="H107" s="68">
        <v>1</v>
      </c>
      <c r="I107" s="288" t="s">
        <v>111</v>
      </c>
      <c r="J107" s="453">
        <f>G107*H107/82800</f>
        <v>0.030434782608695653</v>
      </c>
      <c r="K107" s="68" t="s">
        <v>13</v>
      </c>
      <c r="L107" s="471"/>
      <c r="M107" s="471"/>
      <c r="N107" s="471"/>
    </row>
    <row r="108" spans="1:14" ht="18.75">
      <c r="A108" s="21"/>
      <c r="B108" s="471"/>
      <c r="C108" s="268" t="s">
        <v>934</v>
      </c>
      <c r="D108" s="288" t="s">
        <v>111</v>
      </c>
      <c r="E108" s="155">
        <v>5</v>
      </c>
      <c r="F108" s="155" t="s">
        <v>87</v>
      </c>
      <c r="G108" s="466">
        <f t="shared" si="4"/>
        <v>1800</v>
      </c>
      <c r="H108" s="68">
        <v>2</v>
      </c>
      <c r="I108" s="288" t="s">
        <v>111</v>
      </c>
      <c r="J108" s="453">
        <f>G108*H108/82800</f>
        <v>0.043478260869565216</v>
      </c>
      <c r="K108" s="68" t="s">
        <v>13</v>
      </c>
      <c r="L108" s="471"/>
      <c r="M108" s="471"/>
      <c r="N108" s="471"/>
    </row>
    <row r="109" spans="1:14" ht="20.25">
      <c r="A109" s="457"/>
      <c r="B109" s="457"/>
      <c r="C109" s="458" t="s">
        <v>221</v>
      </c>
      <c r="D109" s="459"/>
      <c r="E109" s="459"/>
      <c r="F109" s="459"/>
      <c r="G109" s="571">
        <f>SUM(G32:G108)</f>
        <v>73440</v>
      </c>
      <c r="H109" s="459"/>
      <c r="I109" s="459"/>
      <c r="J109" s="460">
        <f>SUM(J32:J108)</f>
        <v>1.7434782608695645</v>
      </c>
      <c r="K109" s="459"/>
      <c r="L109" s="459"/>
      <c r="M109" s="459"/>
      <c r="N109" s="457"/>
    </row>
    <row r="114" spans="1:14" ht="18.75">
      <c r="A114" s="514" t="s">
        <v>63</v>
      </c>
      <c r="B114" s="514" t="s">
        <v>64</v>
      </c>
      <c r="C114" s="514" t="s">
        <v>65</v>
      </c>
      <c r="D114" s="515" t="s">
        <v>66</v>
      </c>
      <c r="E114" s="514" t="s">
        <v>67</v>
      </c>
      <c r="F114" s="514"/>
      <c r="G114" s="514" t="s">
        <v>68</v>
      </c>
      <c r="H114" s="514" t="s">
        <v>69</v>
      </c>
      <c r="I114" s="514"/>
      <c r="J114" s="514" t="s">
        <v>70</v>
      </c>
      <c r="K114" s="514" t="s">
        <v>71</v>
      </c>
      <c r="L114" s="514"/>
      <c r="M114" s="514"/>
      <c r="N114" s="514" t="s">
        <v>72</v>
      </c>
    </row>
    <row r="115" spans="1:14" ht="14.25">
      <c r="A115" s="514"/>
      <c r="B115" s="514"/>
      <c r="C115" s="514"/>
      <c r="D115" s="515"/>
      <c r="E115" s="514"/>
      <c r="F115" s="514"/>
      <c r="G115" s="514"/>
      <c r="H115" s="514"/>
      <c r="I115" s="514"/>
      <c r="J115" s="514"/>
      <c r="K115" s="514" t="s">
        <v>73</v>
      </c>
      <c r="L115" s="515" t="s">
        <v>74</v>
      </c>
      <c r="M115" s="516" t="s">
        <v>75</v>
      </c>
      <c r="N115" s="514"/>
    </row>
    <row r="116" spans="1:14" ht="31.5">
      <c r="A116" s="514"/>
      <c r="B116" s="514"/>
      <c r="C116" s="514"/>
      <c r="D116" s="515"/>
      <c r="E116" s="176" t="s">
        <v>76</v>
      </c>
      <c r="F116" s="177" t="s">
        <v>77</v>
      </c>
      <c r="G116" s="514"/>
      <c r="H116" s="176" t="s">
        <v>76</v>
      </c>
      <c r="I116" s="176" t="s">
        <v>78</v>
      </c>
      <c r="J116" s="514"/>
      <c r="K116" s="514"/>
      <c r="L116" s="515"/>
      <c r="M116" s="517"/>
      <c r="N116" s="514"/>
    </row>
    <row r="117" spans="1:14" ht="18.75">
      <c r="A117" s="176"/>
      <c r="B117" s="207" t="s">
        <v>874</v>
      </c>
      <c r="C117" s="176"/>
      <c r="D117" s="177"/>
      <c r="E117" s="176"/>
      <c r="F117" s="177"/>
      <c r="G117" s="176"/>
      <c r="H117" s="176"/>
      <c r="I117" s="176"/>
      <c r="J117" s="176"/>
      <c r="K117" s="176"/>
      <c r="L117" s="177"/>
      <c r="M117" s="178"/>
      <c r="N117" s="176"/>
    </row>
    <row r="118" spans="1:14" ht="18.75">
      <c r="A118" s="450">
        <v>2</v>
      </c>
      <c r="B118" s="451" t="s">
        <v>935</v>
      </c>
      <c r="C118" s="54"/>
      <c r="D118" s="68"/>
      <c r="E118" s="68"/>
      <c r="F118" s="68"/>
      <c r="G118" s="54"/>
      <c r="H118" s="68"/>
      <c r="I118" s="68"/>
      <c r="J118" s="54"/>
      <c r="K118" s="68"/>
      <c r="L118" s="68"/>
      <c r="M118" s="68"/>
      <c r="N118" s="452"/>
    </row>
    <row r="119" spans="1:14" ht="18.75">
      <c r="A119" s="54"/>
      <c r="B119" s="54"/>
      <c r="C119" s="286" t="s">
        <v>936</v>
      </c>
      <c r="D119" s="287"/>
      <c r="E119" s="287"/>
      <c r="F119" s="287"/>
      <c r="G119" s="287"/>
      <c r="H119" s="287"/>
      <c r="I119" s="287"/>
      <c r="J119" s="287"/>
      <c r="K119" s="68"/>
      <c r="L119" s="68"/>
      <c r="M119" s="68"/>
      <c r="N119" s="54"/>
    </row>
    <row r="120" spans="1:14" ht="56.25">
      <c r="A120" s="54"/>
      <c r="B120" s="54"/>
      <c r="C120" s="467" t="s">
        <v>937</v>
      </c>
      <c r="D120" s="288" t="s">
        <v>111</v>
      </c>
      <c r="E120" s="288">
        <v>2</v>
      </c>
      <c r="F120" s="288" t="s">
        <v>87</v>
      </c>
      <c r="G120" s="288">
        <f>2*6*60</f>
        <v>720</v>
      </c>
      <c r="H120" s="288">
        <v>3</v>
      </c>
      <c r="I120" s="288" t="s">
        <v>111</v>
      </c>
      <c r="J120" s="476">
        <f>G120*H120/82800</f>
        <v>0.02608695652173913</v>
      </c>
      <c r="K120" s="68" t="s">
        <v>13</v>
      </c>
      <c r="L120" s="68"/>
      <c r="M120" s="68"/>
      <c r="N120" s="154" t="s">
        <v>857</v>
      </c>
    </row>
    <row r="121" spans="1:14" ht="18.75">
      <c r="A121" s="255"/>
      <c r="B121" s="255"/>
      <c r="C121" s="287" t="s">
        <v>938</v>
      </c>
      <c r="D121" s="288" t="s">
        <v>111</v>
      </c>
      <c r="E121" s="288">
        <v>2</v>
      </c>
      <c r="F121" s="288" t="s">
        <v>87</v>
      </c>
      <c r="G121" s="288">
        <f>2*6*60</f>
        <v>720</v>
      </c>
      <c r="H121" s="288">
        <v>1</v>
      </c>
      <c r="I121" s="288" t="s">
        <v>111</v>
      </c>
      <c r="J121" s="476">
        <f aca="true" t="shared" si="5" ref="J121:J127">G121*H121/82800</f>
        <v>0.008695652173913044</v>
      </c>
      <c r="K121" s="68" t="s">
        <v>13</v>
      </c>
      <c r="L121" s="93"/>
      <c r="M121" s="93"/>
      <c r="N121" s="255"/>
    </row>
    <row r="122" spans="1:14" ht="18.75">
      <c r="A122" s="255"/>
      <c r="B122" s="255"/>
      <c r="C122" s="287" t="s">
        <v>939</v>
      </c>
      <c r="D122" s="288" t="s">
        <v>111</v>
      </c>
      <c r="E122" s="288">
        <v>1</v>
      </c>
      <c r="F122" s="288" t="s">
        <v>87</v>
      </c>
      <c r="G122" s="288">
        <f>1*6*60</f>
        <v>360</v>
      </c>
      <c r="H122" s="288">
        <v>0</v>
      </c>
      <c r="I122" s="288" t="s">
        <v>111</v>
      </c>
      <c r="J122" s="476">
        <f t="shared" si="5"/>
        <v>0</v>
      </c>
      <c r="K122" s="68" t="s">
        <v>13</v>
      </c>
      <c r="L122" s="93"/>
      <c r="M122" s="93"/>
      <c r="N122" s="255"/>
    </row>
    <row r="123" spans="1:14" ht="18.75">
      <c r="A123" s="255"/>
      <c r="B123" s="255"/>
      <c r="C123" s="287" t="s">
        <v>940</v>
      </c>
      <c r="D123" s="288" t="s">
        <v>111</v>
      </c>
      <c r="E123" s="288">
        <v>3</v>
      </c>
      <c r="F123" s="288" t="s">
        <v>668</v>
      </c>
      <c r="G123" s="288">
        <f>3*6*60</f>
        <v>1080</v>
      </c>
      <c r="H123" s="288">
        <v>1</v>
      </c>
      <c r="I123" s="288" t="s">
        <v>111</v>
      </c>
      <c r="J123" s="476">
        <f t="shared" si="5"/>
        <v>0.013043478260869565</v>
      </c>
      <c r="K123" s="68" t="s">
        <v>13</v>
      </c>
      <c r="L123" s="93"/>
      <c r="M123" s="93"/>
      <c r="N123" s="255"/>
    </row>
    <row r="124" spans="1:14" ht="18.75">
      <c r="A124" s="255"/>
      <c r="B124" s="255"/>
      <c r="C124" s="287" t="s">
        <v>941</v>
      </c>
      <c r="D124" s="288" t="s">
        <v>111</v>
      </c>
      <c r="E124" s="288">
        <v>2</v>
      </c>
      <c r="F124" s="288" t="s">
        <v>87</v>
      </c>
      <c r="G124" s="288">
        <f>1*6*60</f>
        <v>360</v>
      </c>
      <c r="H124" s="288">
        <v>2</v>
      </c>
      <c r="I124" s="288" t="s">
        <v>111</v>
      </c>
      <c r="J124" s="476">
        <f t="shared" si="5"/>
        <v>0.008695652173913044</v>
      </c>
      <c r="K124" s="68" t="s">
        <v>13</v>
      </c>
      <c r="L124" s="93"/>
      <c r="M124" s="93"/>
      <c r="N124" s="255"/>
    </row>
    <row r="125" spans="1:14" ht="18.75">
      <c r="A125" s="255"/>
      <c r="B125" s="255"/>
      <c r="C125" s="467" t="s">
        <v>942</v>
      </c>
      <c r="D125" s="288" t="s">
        <v>111</v>
      </c>
      <c r="E125" s="288">
        <v>1</v>
      </c>
      <c r="F125" s="288" t="s">
        <v>87</v>
      </c>
      <c r="G125" s="288">
        <f>1*6*60</f>
        <v>360</v>
      </c>
      <c r="H125" s="288">
        <v>15</v>
      </c>
      <c r="I125" s="288" t="s">
        <v>111</v>
      </c>
      <c r="J125" s="476">
        <f t="shared" si="5"/>
        <v>0.06521739130434782</v>
      </c>
      <c r="K125" s="68" t="s">
        <v>13</v>
      </c>
      <c r="L125" s="93"/>
      <c r="M125" s="93"/>
      <c r="N125" s="255"/>
    </row>
    <row r="126" spans="1:14" ht="18.75">
      <c r="A126" s="255"/>
      <c r="B126" s="255"/>
      <c r="C126" s="287" t="s">
        <v>943</v>
      </c>
      <c r="D126" s="288" t="s">
        <v>111</v>
      </c>
      <c r="E126" s="288">
        <v>2</v>
      </c>
      <c r="F126" s="288" t="s">
        <v>87</v>
      </c>
      <c r="G126" s="288">
        <f>E126*6*60</f>
        <v>720</v>
      </c>
      <c r="H126" s="288">
        <v>2</v>
      </c>
      <c r="I126" s="288" t="s">
        <v>111</v>
      </c>
      <c r="J126" s="476">
        <f t="shared" si="5"/>
        <v>0.017391304347826087</v>
      </c>
      <c r="K126" s="68" t="s">
        <v>13</v>
      </c>
      <c r="L126" s="93"/>
      <c r="M126" s="93"/>
      <c r="N126" s="255"/>
    </row>
    <row r="127" spans="1:14" ht="18.75">
      <c r="A127" s="455"/>
      <c r="B127" s="455"/>
      <c r="C127" s="287" t="s">
        <v>944</v>
      </c>
      <c r="D127" s="288" t="s">
        <v>111</v>
      </c>
      <c r="E127" s="288">
        <v>2</v>
      </c>
      <c r="F127" s="288" t="s">
        <v>668</v>
      </c>
      <c r="G127" s="288">
        <f>2*60</f>
        <v>120</v>
      </c>
      <c r="H127" s="288">
        <v>15</v>
      </c>
      <c r="I127" s="288" t="s">
        <v>111</v>
      </c>
      <c r="J127" s="476">
        <f t="shared" si="5"/>
        <v>0.021739130434782608</v>
      </c>
      <c r="K127" s="68" t="s">
        <v>13</v>
      </c>
      <c r="L127" s="257"/>
      <c r="M127" s="257"/>
      <c r="N127" s="455"/>
    </row>
    <row r="128" spans="1:14" ht="20.25">
      <c r="A128" s="457"/>
      <c r="B128" s="457"/>
      <c r="C128" s="458" t="s">
        <v>221</v>
      </c>
      <c r="D128" s="459"/>
      <c r="E128" s="459"/>
      <c r="F128" s="459"/>
      <c r="G128" s="602">
        <f>SUM(G120:G127)</f>
        <v>4440</v>
      </c>
      <c r="H128" s="459"/>
      <c r="I128" s="459"/>
      <c r="J128" s="460">
        <f>SUM(J119:J127)</f>
        <v>0.16086956521739132</v>
      </c>
      <c r="K128" s="459"/>
      <c r="L128" s="459"/>
      <c r="M128" s="459"/>
      <c r="N128" s="457"/>
    </row>
    <row r="130" spans="1:14" ht="18.75">
      <c r="A130" s="514" t="s">
        <v>63</v>
      </c>
      <c r="B130" s="514" t="s">
        <v>64</v>
      </c>
      <c r="C130" s="514" t="s">
        <v>65</v>
      </c>
      <c r="D130" s="515" t="s">
        <v>66</v>
      </c>
      <c r="E130" s="514" t="s">
        <v>67</v>
      </c>
      <c r="F130" s="514"/>
      <c r="G130" s="514" t="s">
        <v>68</v>
      </c>
      <c r="H130" s="514" t="s">
        <v>69</v>
      </c>
      <c r="I130" s="514"/>
      <c r="J130" s="514" t="s">
        <v>70</v>
      </c>
      <c r="K130" s="514" t="s">
        <v>71</v>
      </c>
      <c r="L130" s="514"/>
      <c r="M130" s="514"/>
      <c r="N130" s="514" t="s">
        <v>72</v>
      </c>
    </row>
    <row r="131" spans="1:14" ht="14.25">
      <c r="A131" s="514"/>
      <c r="B131" s="514"/>
      <c r="C131" s="514"/>
      <c r="D131" s="515"/>
      <c r="E131" s="514"/>
      <c r="F131" s="514"/>
      <c r="G131" s="514"/>
      <c r="H131" s="514"/>
      <c r="I131" s="514"/>
      <c r="J131" s="514"/>
      <c r="K131" s="514" t="s">
        <v>73</v>
      </c>
      <c r="L131" s="515" t="s">
        <v>74</v>
      </c>
      <c r="M131" s="516" t="s">
        <v>75</v>
      </c>
      <c r="N131" s="514"/>
    </row>
    <row r="132" spans="1:14" ht="31.5">
      <c r="A132" s="514"/>
      <c r="B132" s="514"/>
      <c r="C132" s="514"/>
      <c r="D132" s="515"/>
      <c r="E132" s="176" t="s">
        <v>76</v>
      </c>
      <c r="F132" s="177" t="s">
        <v>77</v>
      </c>
      <c r="G132" s="514"/>
      <c r="H132" s="176" t="s">
        <v>76</v>
      </c>
      <c r="I132" s="176" t="s">
        <v>78</v>
      </c>
      <c r="J132" s="514"/>
      <c r="K132" s="514"/>
      <c r="L132" s="515"/>
      <c r="M132" s="517"/>
      <c r="N132" s="514"/>
    </row>
    <row r="133" spans="1:14" ht="18.75">
      <c r="A133" s="176"/>
      <c r="B133" s="207" t="s">
        <v>874</v>
      </c>
      <c r="C133" s="176"/>
      <c r="D133" s="177"/>
      <c r="E133" s="176"/>
      <c r="F133" s="177"/>
      <c r="G133" s="176"/>
      <c r="H133" s="176"/>
      <c r="I133" s="176"/>
      <c r="J133" s="176"/>
      <c r="K133" s="176"/>
      <c r="L133" s="177"/>
      <c r="M133" s="178"/>
      <c r="N133" s="176"/>
    </row>
    <row r="134" spans="1:14" ht="18.75">
      <c r="A134" s="450">
        <v>3</v>
      </c>
      <c r="B134" s="451" t="s">
        <v>945</v>
      </c>
      <c r="C134" s="54"/>
      <c r="D134" s="68"/>
      <c r="E134" s="68"/>
      <c r="F134" s="68"/>
      <c r="G134" s="54"/>
      <c r="H134" s="68"/>
      <c r="I134" s="68"/>
      <c r="J134" s="54"/>
      <c r="K134" s="68"/>
      <c r="L134" s="68"/>
      <c r="M134" s="68"/>
      <c r="N134" s="452"/>
    </row>
    <row r="135" spans="1:14" ht="112.5">
      <c r="A135" s="54"/>
      <c r="B135" s="193" t="s">
        <v>946</v>
      </c>
      <c r="C135" s="182" t="s">
        <v>947</v>
      </c>
      <c r="D135" s="181" t="s">
        <v>111</v>
      </c>
      <c r="E135" s="478">
        <v>3</v>
      </c>
      <c r="F135" s="181" t="s">
        <v>87</v>
      </c>
      <c r="G135" s="194">
        <v>1080</v>
      </c>
      <c r="H135" s="478">
        <v>1</v>
      </c>
      <c r="I135" s="181" t="s">
        <v>111</v>
      </c>
      <c r="J135" s="195">
        <f aca="true" t="shared" si="6" ref="J135:J141">G135*H135/82800</f>
        <v>0.013043478260869565</v>
      </c>
      <c r="K135" s="181" t="s">
        <v>13</v>
      </c>
      <c r="L135" s="182"/>
      <c r="M135" s="182"/>
      <c r="N135" s="182" t="s">
        <v>226</v>
      </c>
    </row>
    <row r="136" spans="1:14" ht="56.25">
      <c r="A136" s="54"/>
      <c r="B136" s="193"/>
      <c r="C136" s="479" t="s">
        <v>948</v>
      </c>
      <c r="D136" s="188" t="s">
        <v>111</v>
      </c>
      <c r="E136" s="480">
        <v>1</v>
      </c>
      <c r="F136" s="188" t="s">
        <v>87</v>
      </c>
      <c r="G136" s="190">
        <v>360</v>
      </c>
      <c r="H136" s="480">
        <v>2</v>
      </c>
      <c r="I136" s="188" t="s">
        <v>111</v>
      </c>
      <c r="J136" s="188">
        <f t="shared" si="6"/>
        <v>0.008695652173913044</v>
      </c>
      <c r="K136" s="188" t="s">
        <v>13</v>
      </c>
      <c r="L136" s="182"/>
      <c r="M136" s="182"/>
      <c r="N136" s="182"/>
    </row>
    <row r="137" spans="1:14" ht="56.25">
      <c r="A137" s="255"/>
      <c r="B137" s="193"/>
      <c r="C137" s="479" t="s">
        <v>949</v>
      </c>
      <c r="D137" s="181" t="s">
        <v>111</v>
      </c>
      <c r="E137" s="478">
        <v>5</v>
      </c>
      <c r="F137" s="181" t="s">
        <v>87</v>
      </c>
      <c r="G137" s="186">
        <v>1800</v>
      </c>
      <c r="H137" s="478">
        <v>1</v>
      </c>
      <c r="I137" s="181" t="s">
        <v>111</v>
      </c>
      <c r="J137" s="181">
        <f t="shared" si="6"/>
        <v>0.021739130434782608</v>
      </c>
      <c r="K137" s="181" t="s">
        <v>13</v>
      </c>
      <c r="L137" s="182"/>
      <c r="M137" s="182"/>
      <c r="N137" s="181"/>
    </row>
    <row r="138" spans="1:14" ht="56.25">
      <c r="A138" s="255"/>
      <c r="B138" s="193"/>
      <c r="C138" s="479" t="s">
        <v>950</v>
      </c>
      <c r="D138" s="181" t="s">
        <v>111</v>
      </c>
      <c r="E138" s="478">
        <v>5</v>
      </c>
      <c r="F138" s="181" t="s">
        <v>87</v>
      </c>
      <c r="G138" s="186">
        <v>1800</v>
      </c>
      <c r="H138" s="478">
        <v>5</v>
      </c>
      <c r="I138" s="181" t="s">
        <v>111</v>
      </c>
      <c r="J138" s="181">
        <f t="shared" si="6"/>
        <v>0.10869565217391304</v>
      </c>
      <c r="K138" s="181" t="s">
        <v>13</v>
      </c>
      <c r="L138" s="182"/>
      <c r="M138" s="182"/>
      <c r="N138" s="181"/>
    </row>
    <row r="139" spans="1:14" ht="56.25">
      <c r="A139" s="255"/>
      <c r="B139" s="193"/>
      <c r="C139" s="479" t="s">
        <v>951</v>
      </c>
      <c r="D139" s="181" t="s">
        <v>111</v>
      </c>
      <c r="E139" s="478">
        <v>4</v>
      </c>
      <c r="F139" s="181" t="s">
        <v>87</v>
      </c>
      <c r="G139" s="186">
        <v>1440</v>
      </c>
      <c r="H139" s="478">
        <v>5</v>
      </c>
      <c r="I139" s="181" t="s">
        <v>111</v>
      </c>
      <c r="J139" s="181">
        <f t="shared" si="6"/>
        <v>0.08695652173913043</v>
      </c>
      <c r="K139" s="181" t="s">
        <v>13</v>
      </c>
      <c r="L139" s="182"/>
      <c r="M139" s="182"/>
      <c r="N139" s="181"/>
    </row>
    <row r="140" spans="1:14" ht="37.5">
      <c r="A140" s="255"/>
      <c r="B140" s="193"/>
      <c r="C140" s="479" t="s">
        <v>952</v>
      </c>
      <c r="D140" s="181" t="s">
        <v>111</v>
      </c>
      <c r="E140" s="478">
        <v>2</v>
      </c>
      <c r="F140" s="181" t="s">
        <v>87</v>
      </c>
      <c r="G140" s="186">
        <v>720</v>
      </c>
      <c r="H140" s="478">
        <v>1</v>
      </c>
      <c r="I140" s="181" t="s">
        <v>111</v>
      </c>
      <c r="J140" s="181">
        <f t="shared" si="6"/>
        <v>0.008695652173913044</v>
      </c>
      <c r="K140" s="181" t="s">
        <v>13</v>
      </c>
      <c r="L140" s="182"/>
      <c r="M140" s="182"/>
      <c r="N140" s="181"/>
    </row>
    <row r="141" spans="1:14" ht="37.5">
      <c r="A141" s="255"/>
      <c r="B141" s="193"/>
      <c r="C141" s="182" t="s">
        <v>953</v>
      </c>
      <c r="D141" s="181" t="s">
        <v>111</v>
      </c>
      <c r="E141" s="478">
        <v>3</v>
      </c>
      <c r="F141" s="181" t="s">
        <v>87</v>
      </c>
      <c r="G141" s="194">
        <v>1080</v>
      </c>
      <c r="H141" s="478">
        <v>1</v>
      </c>
      <c r="I141" s="181" t="s">
        <v>111</v>
      </c>
      <c r="J141" s="195">
        <f t="shared" si="6"/>
        <v>0.013043478260869565</v>
      </c>
      <c r="K141" s="181" t="s">
        <v>13</v>
      </c>
      <c r="L141" s="182"/>
      <c r="M141" s="182"/>
      <c r="N141" s="181"/>
    </row>
    <row r="142" spans="1:14" ht="56.25">
      <c r="A142" s="255"/>
      <c r="B142" s="481" t="s">
        <v>954</v>
      </c>
      <c r="C142" s="482" t="s">
        <v>955</v>
      </c>
      <c r="D142" s="196" t="s">
        <v>111</v>
      </c>
      <c r="E142" s="483">
        <v>2</v>
      </c>
      <c r="F142" s="196" t="s">
        <v>87</v>
      </c>
      <c r="G142" s="197">
        <f>2*6*60</f>
        <v>720</v>
      </c>
      <c r="H142" s="483">
        <v>2</v>
      </c>
      <c r="I142" s="196" t="s">
        <v>111</v>
      </c>
      <c r="J142" s="198">
        <f>H142*G142/82800</f>
        <v>0.017391304347826087</v>
      </c>
      <c r="K142" s="181" t="s">
        <v>13</v>
      </c>
      <c r="L142" s="182"/>
      <c r="M142" s="182"/>
      <c r="N142" s="182" t="s">
        <v>226</v>
      </c>
    </row>
    <row r="143" spans="1:14" ht="37.5">
      <c r="A143" s="455"/>
      <c r="B143" s="193"/>
      <c r="C143" s="482" t="s">
        <v>956</v>
      </c>
      <c r="D143" s="196" t="s">
        <v>111</v>
      </c>
      <c r="E143" s="196">
        <v>3</v>
      </c>
      <c r="F143" s="196" t="s">
        <v>87</v>
      </c>
      <c r="G143" s="197">
        <f>3*6*60</f>
        <v>1080</v>
      </c>
      <c r="H143" s="196">
        <v>2</v>
      </c>
      <c r="I143" s="196" t="s">
        <v>111</v>
      </c>
      <c r="J143" s="198">
        <f>H143*G143/82800</f>
        <v>0.02608695652173913</v>
      </c>
      <c r="K143" s="181" t="s">
        <v>13</v>
      </c>
      <c r="L143" s="182"/>
      <c r="M143" s="182"/>
      <c r="N143" s="181"/>
    </row>
    <row r="144" spans="1:14" ht="37.5">
      <c r="A144" s="457"/>
      <c r="B144" s="193"/>
      <c r="C144" s="482" t="s">
        <v>957</v>
      </c>
      <c r="D144" s="196" t="s">
        <v>111</v>
      </c>
      <c r="E144" s="196">
        <v>10</v>
      </c>
      <c r="F144" s="196" t="s">
        <v>668</v>
      </c>
      <c r="G144" s="197">
        <f>10*60</f>
        <v>600</v>
      </c>
      <c r="H144" s="196">
        <v>3</v>
      </c>
      <c r="I144" s="196" t="s">
        <v>111</v>
      </c>
      <c r="J144" s="198">
        <f>H144*G144/82800</f>
        <v>0.021739130434782608</v>
      </c>
      <c r="K144" s="181" t="s">
        <v>13</v>
      </c>
      <c r="L144" s="182"/>
      <c r="M144" s="182"/>
      <c r="N144" s="181"/>
    </row>
    <row r="145" spans="2:14" ht="56.25">
      <c r="B145" s="193"/>
      <c r="C145" s="482" t="s">
        <v>958</v>
      </c>
      <c r="D145" s="196" t="s">
        <v>111</v>
      </c>
      <c r="E145" s="196">
        <v>3</v>
      </c>
      <c r="F145" s="196" t="s">
        <v>668</v>
      </c>
      <c r="G145" s="197">
        <f>10*60</f>
        <v>600</v>
      </c>
      <c r="H145" s="196">
        <v>48</v>
      </c>
      <c r="I145" s="196" t="s">
        <v>111</v>
      </c>
      <c r="J145" s="198">
        <f>H145*G145/82800</f>
        <v>0.34782608695652173</v>
      </c>
      <c r="K145" s="181" t="s">
        <v>13</v>
      </c>
      <c r="L145" s="182"/>
      <c r="M145" s="182"/>
      <c r="N145" s="181"/>
    </row>
    <row r="146" spans="2:14" ht="75">
      <c r="B146" s="193"/>
      <c r="C146" s="482" t="s">
        <v>959</v>
      </c>
      <c r="D146" s="196" t="s">
        <v>111</v>
      </c>
      <c r="E146" s="196">
        <v>6</v>
      </c>
      <c r="F146" s="196" t="s">
        <v>668</v>
      </c>
      <c r="G146" s="197">
        <f>10*60</f>
        <v>600</v>
      </c>
      <c r="H146" s="196">
        <v>48</v>
      </c>
      <c r="I146" s="196" t="s">
        <v>111</v>
      </c>
      <c r="J146" s="85">
        <f aca="true" t="shared" si="7" ref="J146:J151">G146*H146/82800</f>
        <v>0.34782608695652173</v>
      </c>
      <c r="K146" s="181" t="s">
        <v>13</v>
      </c>
      <c r="L146" s="182"/>
      <c r="M146" s="182"/>
      <c r="N146" s="181"/>
    </row>
    <row r="147" spans="2:14" ht="56.25">
      <c r="B147" s="193"/>
      <c r="C147" s="482" t="s">
        <v>960</v>
      </c>
      <c r="D147" s="196" t="s">
        <v>111</v>
      </c>
      <c r="E147" s="196">
        <v>3</v>
      </c>
      <c r="F147" s="196" t="s">
        <v>87</v>
      </c>
      <c r="G147" s="197">
        <f>3*6*60</f>
        <v>1080</v>
      </c>
      <c r="H147" s="196">
        <v>48</v>
      </c>
      <c r="I147" s="196" t="s">
        <v>111</v>
      </c>
      <c r="J147" s="85">
        <f t="shared" si="7"/>
        <v>0.6260869565217392</v>
      </c>
      <c r="K147" s="181" t="s">
        <v>13</v>
      </c>
      <c r="L147" s="182"/>
      <c r="M147" s="182"/>
      <c r="N147" s="181"/>
    </row>
    <row r="148" spans="2:14" ht="56.25">
      <c r="B148" s="193"/>
      <c r="C148" s="484" t="s">
        <v>961</v>
      </c>
      <c r="D148" s="199" t="s">
        <v>111</v>
      </c>
      <c r="E148" s="199">
        <v>1</v>
      </c>
      <c r="F148" s="199" t="s">
        <v>669</v>
      </c>
      <c r="G148" s="197">
        <f>1*6*60</f>
        <v>360</v>
      </c>
      <c r="H148" s="196">
        <v>48</v>
      </c>
      <c r="I148" s="196" t="s">
        <v>111</v>
      </c>
      <c r="J148" s="85">
        <f t="shared" si="7"/>
        <v>0.20869565217391303</v>
      </c>
      <c r="K148" s="181" t="s">
        <v>13</v>
      </c>
      <c r="L148" s="182"/>
      <c r="M148" s="182"/>
      <c r="N148" s="181"/>
    </row>
    <row r="149" spans="2:14" ht="56.25">
      <c r="B149" s="193"/>
      <c r="C149" s="485" t="s">
        <v>962</v>
      </c>
      <c r="D149" s="199" t="s">
        <v>111</v>
      </c>
      <c r="E149" s="199">
        <v>3</v>
      </c>
      <c r="F149" s="199" t="s">
        <v>669</v>
      </c>
      <c r="G149" s="197">
        <f>3*6*60</f>
        <v>1080</v>
      </c>
      <c r="H149" s="196">
        <v>6</v>
      </c>
      <c r="I149" s="196" t="s">
        <v>111</v>
      </c>
      <c r="J149" s="85">
        <f t="shared" si="7"/>
        <v>0.0782608695652174</v>
      </c>
      <c r="K149" s="181" t="s">
        <v>13</v>
      </c>
      <c r="L149" s="182"/>
      <c r="M149" s="182"/>
      <c r="N149" s="181"/>
    </row>
    <row r="150" spans="2:14" ht="56.25">
      <c r="B150" s="193"/>
      <c r="C150" s="200" t="s">
        <v>963</v>
      </c>
      <c r="D150" s="196" t="s">
        <v>111</v>
      </c>
      <c r="E150" s="486">
        <v>2</v>
      </c>
      <c r="F150" s="199" t="s">
        <v>669</v>
      </c>
      <c r="G150" s="197">
        <f>3*6*60</f>
        <v>1080</v>
      </c>
      <c r="H150" s="483">
        <v>4</v>
      </c>
      <c r="I150" s="196" t="s">
        <v>111</v>
      </c>
      <c r="J150" s="85">
        <f t="shared" si="7"/>
        <v>0.05217391304347826</v>
      </c>
      <c r="K150" s="181" t="s">
        <v>13</v>
      </c>
      <c r="L150" s="182"/>
      <c r="M150" s="182"/>
      <c r="N150" s="181"/>
    </row>
    <row r="151" spans="2:14" ht="37.5">
      <c r="B151" s="182"/>
      <c r="C151" s="200" t="s">
        <v>964</v>
      </c>
      <c r="D151" s="196" t="s">
        <v>111</v>
      </c>
      <c r="E151" s="199">
        <v>3</v>
      </c>
      <c r="F151" s="199" t="s">
        <v>669</v>
      </c>
      <c r="G151" s="199">
        <v>1080</v>
      </c>
      <c r="H151" s="196">
        <v>6</v>
      </c>
      <c r="I151" s="196" t="s">
        <v>111</v>
      </c>
      <c r="J151" s="85">
        <f t="shared" si="7"/>
        <v>0.0782608695652174</v>
      </c>
      <c r="K151" s="181" t="s">
        <v>13</v>
      </c>
      <c r="L151" s="182"/>
      <c r="M151" s="182"/>
      <c r="N151" s="181"/>
    </row>
    <row r="152" spans="2:14" ht="20.25">
      <c r="B152" s="487"/>
      <c r="C152" s="488" t="s">
        <v>221</v>
      </c>
      <c r="D152" s="489"/>
      <c r="E152" s="489"/>
      <c r="F152" s="489"/>
      <c r="G152" s="601">
        <f>SUM(G135:G151)</f>
        <v>16560</v>
      </c>
      <c r="H152" s="489"/>
      <c r="I152" s="489"/>
      <c r="J152" s="490">
        <f>SUM(J135:J151)</f>
        <v>2.0652173913043477</v>
      </c>
      <c r="K152" s="487"/>
      <c r="L152" s="487"/>
      <c r="M152" s="487"/>
      <c r="N152" s="487"/>
    </row>
    <row r="153" spans="2:14" ht="18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3:6" ht="20.25">
      <c r="C154" s="491" t="s">
        <v>965</v>
      </c>
      <c r="E154" s="604" t="s">
        <v>998</v>
      </c>
      <c r="F154" s="603">
        <f>G152+G128+G109+G24</f>
        <v>150660</v>
      </c>
    </row>
    <row r="155" ht="20.25">
      <c r="C155" s="492" t="s">
        <v>966</v>
      </c>
    </row>
    <row r="156" ht="20.25">
      <c r="C156" s="492" t="s">
        <v>967</v>
      </c>
    </row>
    <row r="157" ht="20.25">
      <c r="C157" s="492" t="s">
        <v>968</v>
      </c>
    </row>
    <row r="158" ht="14.25">
      <c r="C158" s="493"/>
    </row>
  </sheetData>
  <sheetProtection/>
  <mergeCells count="52">
    <mergeCell ref="H3:I4"/>
    <mergeCell ref="J3:J5"/>
    <mergeCell ref="K3:M3"/>
    <mergeCell ref="N3:N5"/>
    <mergeCell ref="K4:K5"/>
    <mergeCell ref="L4:L5"/>
    <mergeCell ref="M4:M5"/>
    <mergeCell ref="A3:A5"/>
    <mergeCell ref="B3:B5"/>
    <mergeCell ref="C3:C5"/>
    <mergeCell ref="D3:D5"/>
    <mergeCell ref="E3:F4"/>
    <mergeCell ref="G3:G5"/>
    <mergeCell ref="A26:A28"/>
    <mergeCell ref="B26:B28"/>
    <mergeCell ref="C26:C28"/>
    <mergeCell ref="D26:D28"/>
    <mergeCell ref="E26:F27"/>
    <mergeCell ref="G26:G28"/>
    <mergeCell ref="H26:I27"/>
    <mergeCell ref="J26:J28"/>
    <mergeCell ref="K26:M26"/>
    <mergeCell ref="N26:N28"/>
    <mergeCell ref="K27:K28"/>
    <mergeCell ref="L27:L28"/>
    <mergeCell ref="M27:M28"/>
    <mergeCell ref="A114:A116"/>
    <mergeCell ref="B114:B116"/>
    <mergeCell ref="C114:C116"/>
    <mergeCell ref="D114:D116"/>
    <mergeCell ref="E114:F115"/>
    <mergeCell ref="G114:G116"/>
    <mergeCell ref="H114:I115"/>
    <mergeCell ref="J114:J116"/>
    <mergeCell ref="K114:M114"/>
    <mergeCell ref="N114:N116"/>
    <mergeCell ref="K115:K116"/>
    <mergeCell ref="L115:L116"/>
    <mergeCell ref="M115:M116"/>
    <mergeCell ref="A130:A132"/>
    <mergeCell ref="B130:B132"/>
    <mergeCell ref="C130:C132"/>
    <mergeCell ref="D130:D132"/>
    <mergeCell ref="E130:F131"/>
    <mergeCell ref="G130:G132"/>
    <mergeCell ref="H130:I131"/>
    <mergeCell ref="J130:J132"/>
    <mergeCell ref="K130:M130"/>
    <mergeCell ref="N130:N132"/>
    <mergeCell ref="K131:K132"/>
    <mergeCell ref="L131:L132"/>
    <mergeCell ref="M131:M132"/>
  </mergeCells>
  <printOptions/>
  <pageMargins left="0.7" right="0.7" top="0.75" bottom="0.75" header="0.3" footer="0.3"/>
  <pageSetup horizontalDpi="600" verticalDpi="600" orientation="landscape" paperSize="9" scale="95" r:id="rId2"/>
  <ignoredErrors>
    <ignoredError sqref="G14 G12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G4" sqref="G4:G6"/>
    </sheetView>
  </sheetViews>
  <sheetFormatPr defaultColWidth="9.140625" defaultRowHeight="15"/>
  <cols>
    <col min="1" max="1" width="6.421875" style="243" customWidth="1"/>
    <col min="2" max="2" width="14.421875" style="243" customWidth="1"/>
    <col min="3" max="3" width="33.00390625" style="243" customWidth="1"/>
    <col min="4" max="4" width="7.421875" style="243" customWidth="1"/>
    <col min="5" max="5" width="7.140625" style="243" customWidth="1"/>
    <col min="6" max="6" width="9.00390625" style="243" customWidth="1"/>
    <col min="7" max="7" width="11.421875" style="243" customWidth="1"/>
    <col min="8" max="9" width="7.140625" style="243" customWidth="1"/>
    <col min="10" max="10" width="9.00390625" style="243" customWidth="1"/>
    <col min="11" max="11" width="8.8515625" style="243" customWidth="1"/>
    <col min="12" max="13" width="7.28125" style="243" customWidth="1"/>
    <col min="14" max="16384" width="9.00390625" style="243" customWidth="1"/>
  </cols>
  <sheetData>
    <row r="1" ht="20.25">
      <c r="A1" s="34" t="s">
        <v>820</v>
      </c>
    </row>
    <row r="2" spans="1:21" ht="18.75">
      <c r="A2" s="9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30" s="607" customFormat="1" ht="15.75" customHeight="1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</row>
    <row r="4" spans="1:14" ht="24" customHeight="1">
      <c r="A4" s="514" t="s">
        <v>63</v>
      </c>
      <c r="B4" s="514" t="s">
        <v>64</v>
      </c>
      <c r="C4" s="514" t="s">
        <v>65</v>
      </c>
      <c r="D4" s="515" t="s">
        <v>66</v>
      </c>
      <c r="E4" s="514" t="s">
        <v>67</v>
      </c>
      <c r="F4" s="514"/>
      <c r="G4" s="514" t="s">
        <v>68</v>
      </c>
      <c r="H4" s="514" t="s">
        <v>69</v>
      </c>
      <c r="I4" s="514"/>
      <c r="J4" s="514" t="s">
        <v>70</v>
      </c>
      <c r="K4" s="514" t="s">
        <v>71</v>
      </c>
      <c r="L4" s="514"/>
      <c r="M4" s="514"/>
      <c r="N4" s="514" t="s">
        <v>72</v>
      </c>
    </row>
    <row r="5" spans="1:14" ht="18.75" customHeight="1">
      <c r="A5" s="514"/>
      <c r="B5" s="514"/>
      <c r="C5" s="514"/>
      <c r="D5" s="515"/>
      <c r="E5" s="514"/>
      <c r="F5" s="514"/>
      <c r="G5" s="514"/>
      <c r="H5" s="514"/>
      <c r="I5" s="514"/>
      <c r="J5" s="514"/>
      <c r="K5" s="514" t="s">
        <v>73</v>
      </c>
      <c r="L5" s="515" t="s">
        <v>74</v>
      </c>
      <c r="M5" s="516" t="s">
        <v>75</v>
      </c>
      <c r="N5" s="514"/>
    </row>
    <row r="6" spans="1:14" ht="33" customHeight="1">
      <c r="A6" s="514"/>
      <c r="B6" s="514"/>
      <c r="C6" s="514"/>
      <c r="D6" s="515"/>
      <c r="E6" s="440" t="s">
        <v>76</v>
      </c>
      <c r="F6" s="441" t="s">
        <v>77</v>
      </c>
      <c r="G6" s="514"/>
      <c r="H6" s="440" t="s">
        <v>76</v>
      </c>
      <c r="I6" s="440" t="s">
        <v>78</v>
      </c>
      <c r="J6" s="514"/>
      <c r="K6" s="514"/>
      <c r="L6" s="515"/>
      <c r="M6" s="517"/>
      <c r="N6" s="514"/>
    </row>
    <row r="7" spans="1:14" ht="33" customHeight="1">
      <c r="A7" s="440"/>
      <c r="B7" s="443" t="s">
        <v>821</v>
      </c>
      <c r="C7" s="440"/>
      <c r="D7" s="441"/>
      <c r="E7" s="440"/>
      <c r="F7" s="441"/>
      <c r="G7" s="440"/>
      <c r="H7" s="440"/>
      <c r="I7" s="440"/>
      <c r="J7" s="440"/>
      <c r="K7" s="440"/>
      <c r="L7" s="441"/>
      <c r="M7" s="442"/>
      <c r="N7" s="440"/>
    </row>
    <row r="8" spans="1:14" ht="47.25" customHeight="1">
      <c r="A8" s="40">
        <v>1</v>
      </c>
      <c r="B8" s="536" t="s">
        <v>822</v>
      </c>
      <c r="C8" s="537"/>
      <c r="D8" s="40"/>
      <c r="E8" s="40"/>
      <c r="F8" s="40"/>
      <c r="G8" s="40"/>
      <c r="H8" s="40"/>
      <c r="I8" s="40"/>
      <c r="J8" s="42">
        <v>0</v>
      </c>
      <c r="K8" s="40"/>
      <c r="L8" s="29"/>
      <c r="M8" s="29"/>
      <c r="N8" s="29"/>
    </row>
    <row r="9" spans="1:14" ht="99" customHeight="1">
      <c r="A9" s="40"/>
      <c r="B9" s="182"/>
      <c r="C9" s="444" t="s">
        <v>823</v>
      </c>
      <c r="D9" s="40" t="s">
        <v>111</v>
      </c>
      <c r="E9" s="40">
        <v>5</v>
      </c>
      <c r="F9" s="40" t="s">
        <v>87</v>
      </c>
      <c r="G9" s="40">
        <f>E9*6*60</f>
        <v>1800</v>
      </c>
      <c r="H9" s="40">
        <v>1</v>
      </c>
      <c r="I9" s="40" t="s">
        <v>111</v>
      </c>
      <c r="J9" s="445">
        <f>G9*H9/82800</f>
        <v>0.021739130434782608</v>
      </c>
      <c r="K9" s="40" t="s">
        <v>824</v>
      </c>
      <c r="L9" s="29"/>
      <c r="M9" s="29"/>
      <c r="N9" s="29" t="s">
        <v>825</v>
      </c>
    </row>
    <row r="10" spans="1:14" ht="75.75" customHeight="1">
      <c r="A10" s="40"/>
      <c r="B10" s="41"/>
      <c r="C10" s="182" t="s">
        <v>826</v>
      </c>
      <c r="D10" s="40" t="s">
        <v>111</v>
      </c>
      <c r="E10" s="40">
        <v>10</v>
      </c>
      <c r="F10" s="40" t="s">
        <v>87</v>
      </c>
      <c r="G10" s="40">
        <f aca="true" t="shared" si="0" ref="G10:G16">E10*6*60</f>
        <v>3600</v>
      </c>
      <c r="H10" s="40">
        <v>1</v>
      </c>
      <c r="I10" s="40" t="s">
        <v>111</v>
      </c>
      <c r="J10" s="445">
        <f>G10*H10/82800</f>
        <v>0.043478260869565216</v>
      </c>
      <c r="K10" s="40" t="s">
        <v>824</v>
      </c>
      <c r="L10" s="29"/>
      <c r="M10" s="29"/>
      <c r="N10" s="29"/>
    </row>
    <row r="11" spans="1:14" ht="80.25" customHeight="1">
      <c r="A11" s="40"/>
      <c r="B11" s="29"/>
      <c r="C11" s="182" t="s">
        <v>827</v>
      </c>
      <c r="D11" s="40" t="s">
        <v>111</v>
      </c>
      <c r="E11" s="40">
        <v>15</v>
      </c>
      <c r="F11" s="40" t="s">
        <v>87</v>
      </c>
      <c r="G11" s="40">
        <f t="shared" si="0"/>
        <v>5400</v>
      </c>
      <c r="H11" s="40">
        <v>1</v>
      </c>
      <c r="I11" s="40" t="s">
        <v>111</v>
      </c>
      <c r="J11" s="445">
        <f aca="true" t="shared" si="1" ref="J11:J16">G11*H11/82800</f>
        <v>0.06521739130434782</v>
      </c>
      <c r="K11" s="40" t="s">
        <v>824</v>
      </c>
      <c r="L11" s="40"/>
      <c r="M11" s="29"/>
      <c r="N11" s="29"/>
    </row>
    <row r="12" spans="1:14" ht="40.5" customHeight="1">
      <c r="A12" s="40"/>
      <c r="B12" s="29"/>
      <c r="C12" s="182" t="s">
        <v>828</v>
      </c>
      <c r="D12" s="40" t="s">
        <v>111</v>
      </c>
      <c r="E12" s="40">
        <v>3</v>
      </c>
      <c r="F12" s="40" t="s">
        <v>87</v>
      </c>
      <c r="G12" s="40">
        <f t="shared" si="0"/>
        <v>1080</v>
      </c>
      <c r="H12" s="40">
        <v>1</v>
      </c>
      <c r="I12" s="40" t="s">
        <v>111</v>
      </c>
      <c r="J12" s="445">
        <f t="shared" si="1"/>
        <v>0.013043478260869565</v>
      </c>
      <c r="K12" s="40" t="s">
        <v>824</v>
      </c>
      <c r="L12" s="29"/>
      <c r="M12" s="29"/>
      <c r="N12" s="40"/>
    </row>
    <row r="13" spans="1:14" ht="40.5" customHeight="1">
      <c r="A13" s="40"/>
      <c r="B13" s="29"/>
      <c r="C13" s="182" t="s">
        <v>829</v>
      </c>
      <c r="D13" s="40" t="s">
        <v>111</v>
      </c>
      <c r="E13" s="40">
        <v>15</v>
      </c>
      <c r="F13" s="40" t="s">
        <v>87</v>
      </c>
      <c r="G13" s="43">
        <f t="shared" si="0"/>
        <v>5400</v>
      </c>
      <c r="H13" s="40">
        <v>1</v>
      </c>
      <c r="I13" s="40" t="s">
        <v>111</v>
      </c>
      <c r="J13" s="445">
        <f t="shared" si="1"/>
        <v>0.06521739130434782</v>
      </c>
      <c r="K13" s="40" t="s">
        <v>824</v>
      </c>
      <c r="L13" s="29"/>
      <c r="M13" s="29"/>
      <c r="N13" s="40"/>
    </row>
    <row r="14" spans="1:14" ht="39.75" customHeight="1">
      <c r="A14" s="40"/>
      <c r="B14" s="29"/>
      <c r="C14" s="182" t="s">
        <v>830</v>
      </c>
      <c r="D14" s="40" t="s">
        <v>111</v>
      </c>
      <c r="E14" s="40">
        <v>204</v>
      </c>
      <c r="F14" s="40" t="s">
        <v>87</v>
      </c>
      <c r="G14" s="40">
        <f t="shared" si="0"/>
        <v>73440</v>
      </c>
      <c r="H14" s="40">
        <v>1</v>
      </c>
      <c r="I14" s="40" t="s">
        <v>111</v>
      </c>
      <c r="J14" s="445">
        <f t="shared" si="1"/>
        <v>0.8869565217391304</v>
      </c>
      <c r="K14" s="40" t="s">
        <v>824</v>
      </c>
      <c r="L14" s="29"/>
      <c r="M14" s="29"/>
      <c r="N14" s="40"/>
    </row>
    <row r="15" spans="1:14" ht="37.5" customHeight="1">
      <c r="A15" s="40"/>
      <c r="B15" s="29"/>
      <c r="C15" s="182" t="s">
        <v>831</v>
      </c>
      <c r="D15" s="40" t="s">
        <v>111</v>
      </c>
      <c r="E15" s="40">
        <v>40</v>
      </c>
      <c r="F15" s="40" t="s">
        <v>87</v>
      </c>
      <c r="G15" s="43">
        <f t="shared" si="0"/>
        <v>14400</v>
      </c>
      <c r="H15" s="40">
        <v>1</v>
      </c>
      <c r="I15" s="40" t="s">
        <v>111</v>
      </c>
      <c r="J15" s="445">
        <f t="shared" si="1"/>
        <v>0.17391304347826086</v>
      </c>
      <c r="K15" s="40" t="s">
        <v>824</v>
      </c>
      <c r="L15" s="29"/>
      <c r="M15" s="29"/>
      <c r="N15" s="40"/>
    </row>
    <row r="16" spans="1:14" ht="40.5" customHeight="1">
      <c r="A16" s="40"/>
      <c r="B16" s="29"/>
      <c r="C16" s="182" t="s">
        <v>832</v>
      </c>
      <c r="D16" s="40" t="s">
        <v>111</v>
      </c>
      <c r="E16" s="40">
        <v>10</v>
      </c>
      <c r="F16" s="40" t="s">
        <v>87</v>
      </c>
      <c r="G16" s="40">
        <f t="shared" si="0"/>
        <v>3600</v>
      </c>
      <c r="H16" s="40">
        <v>1</v>
      </c>
      <c r="I16" s="40" t="s">
        <v>111</v>
      </c>
      <c r="J16" s="445">
        <f t="shared" si="1"/>
        <v>0.043478260869565216</v>
      </c>
      <c r="K16" s="40" t="s">
        <v>824</v>
      </c>
      <c r="L16" s="29"/>
      <c r="M16" s="29"/>
      <c r="N16" s="40"/>
    </row>
    <row r="17" spans="1:14" ht="18.75">
      <c r="A17" s="54"/>
      <c r="B17" s="457"/>
      <c r="C17" s="458" t="s">
        <v>221</v>
      </c>
      <c r="D17" s="459"/>
      <c r="E17" s="459"/>
      <c r="F17" s="459"/>
      <c r="G17" s="584">
        <f>SUM(G9:G16)</f>
        <v>108720</v>
      </c>
      <c r="H17" s="459"/>
      <c r="I17" s="459"/>
      <c r="J17" s="460">
        <f>SUM(J9:J16)</f>
        <v>1.3130434782608693</v>
      </c>
      <c r="K17" s="459"/>
      <c r="L17" s="459"/>
      <c r="M17" s="459"/>
      <c r="N17" s="457"/>
    </row>
    <row r="18" ht="15.75">
      <c r="B18" s="1"/>
    </row>
    <row r="19" spans="1:14" ht="18.75">
      <c r="A19" s="514" t="s">
        <v>63</v>
      </c>
      <c r="B19" s="514" t="s">
        <v>64</v>
      </c>
      <c r="C19" s="514" t="s">
        <v>65</v>
      </c>
      <c r="D19" s="515" t="s">
        <v>66</v>
      </c>
      <c r="E19" s="514" t="s">
        <v>67</v>
      </c>
      <c r="F19" s="514"/>
      <c r="G19" s="514" t="s">
        <v>68</v>
      </c>
      <c r="H19" s="514" t="s">
        <v>69</v>
      </c>
      <c r="I19" s="514"/>
      <c r="J19" s="514" t="s">
        <v>70</v>
      </c>
      <c r="K19" s="514" t="s">
        <v>71</v>
      </c>
      <c r="L19" s="514"/>
      <c r="M19" s="514"/>
      <c r="N19" s="514" t="s">
        <v>72</v>
      </c>
    </row>
    <row r="20" spans="1:14" ht="15">
      <c r="A20" s="514"/>
      <c r="B20" s="514"/>
      <c r="C20" s="514"/>
      <c r="D20" s="515"/>
      <c r="E20" s="514"/>
      <c r="F20" s="514"/>
      <c r="G20" s="514"/>
      <c r="H20" s="514"/>
      <c r="I20" s="514"/>
      <c r="J20" s="514"/>
      <c r="K20" s="514" t="s">
        <v>73</v>
      </c>
      <c r="L20" s="515" t="s">
        <v>74</v>
      </c>
      <c r="M20" s="516" t="s">
        <v>75</v>
      </c>
      <c r="N20" s="514"/>
    </row>
    <row r="21" spans="1:14" ht="40.5" customHeight="1">
      <c r="A21" s="514"/>
      <c r="B21" s="514"/>
      <c r="C21" s="514"/>
      <c r="D21" s="515"/>
      <c r="E21" s="440" t="s">
        <v>76</v>
      </c>
      <c r="F21" s="441" t="s">
        <v>77</v>
      </c>
      <c r="G21" s="514"/>
      <c r="H21" s="440" t="s">
        <v>76</v>
      </c>
      <c r="I21" s="440" t="s">
        <v>78</v>
      </c>
      <c r="J21" s="514"/>
      <c r="K21" s="514"/>
      <c r="L21" s="515"/>
      <c r="M21" s="517"/>
      <c r="N21" s="514"/>
    </row>
    <row r="22" spans="1:14" ht="18.75">
      <c r="A22" s="440"/>
      <c r="B22" s="443" t="s">
        <v>833</v>
      </c>
      <c r="C22" s="440"/>
      <c r="D22" s="441"/>
      <c r="E22" s="440"/>
      <c r="F22" s="441"/>
      <c r="G22" s="440"/>
      <c r="H22" s="440"/>
      <c r="I22" s="440"/>
      <c r="J22" s="440"/>
      <c r="K22" s="440"/>
      <c r="L22" s="441"/>
      <c r="M22" s="442"/>
      <c r="N22" s="440"/>
    </row>
    <row r="23" spans="1:14" ht="23.25" customHeight="1">
      <c r="A23" s="446">
        <v>1</v>
      </c>
      <c r="B23" s="536" t="s">
        <v>834</v>
      </c>
      <c r="C23" s="537"/>
      <c r="D23" s="40"/>
      <c r="E23" s="40"/>
      <c r="F23" s="40"/>
      <c r="G23" s="40"/>
      <c r="H23" s="40"/>
      <c r="I23" s="40"/>
      <c r="J23" s="42">
        <v>0</v>
      </c>
      <c r="K23" s="40"/>
      <c r="L23" s="29"/>
      <c r="M23" s="29"/>
      <c r="N23" s="29"/>
    </row>
    <row r="24" spans="1:14" ht="156" customHeight="1">
      <c r="A24" s="40"/>
      <c r="B24" s="182"/>
      <c r="C24" s="444" t="s">
        <v>835</v>
      </c>
      <c r="D24" s="40" t="s">
        <v>111</v>
      </c>
      <c r="E24" s="40">
        <v>3</v>
      </c>
      <c r="F24" s="40" t="s">
        <v>87</v>
      </c>
      <c r="G24" s="40">
        <f>E24*6*60</f>
        <v>1080</v>
      </c>
      <c r="H24" s="40">
        <v>50</v>
      </c>
      <c r="I24" s="40" t="s">
        <v>111</v>
      </c>
      <c r="J24" s="445">
        <f>G24*H24/82800</f>
        <v>0.6521739130434783</v>
      </c>
      <c r="K24" s="40" t="s">
        <v>824</v>
      </c>
      <c r="L24" s="40" t="s">
        <v>836</v>
      </c>
      <c r="M24" s="29"/>
      <c r="N24" s="29" t="s">
        <v>837</v>
      </c>
    </row>
    <row r="25" spans="1:14" ht="39">
      <c r="A25" s="40"/>
      <c r="B25" s="41"/>
      <c r="C25" s="182" t="s">
        <v>838</v>
      </c>
      <c r="D25" s="40" t="s">
        <v>111</v>
      </c>
      <c r="E25" s="40">
        <v>7</v>
      </c>
      <c r="F25" s="40" t="s">
        <v>87</v>
      </c>
      <c r="G25" s="40">
        <f>E25*6*60</f>
        <v>2520</v>
      </c>
      <c r="H25" s="40">
        <v>50</v>
      </c>
      <c r="I25" s="40" t="s">
        <v>111</v>
      </c>
      <c r="J25" s="445">
        <f>G25*H25/82800</f>
        <v>1.5217391304347827</v>
      </c>
      <c r="K25" s="40" t="s">
        <v>824</v>
      </c>
      <c r="L25" s="29"/>
      <c r="M25" s="29"/>
      <c r="N25" s="29"/>
    </row>
    <row r="26" spans="1:14" ht="39">
      <c r="A26" s="40"/>
      <c r="B26" s="29"/>
      <c r="C26" s="182" t="s">
        <v>839</v>
      </c>
      <c r="D26" s="40" t="s">
        <v>111</v>
      </c>
      <c r="E26" s="40">
        <v>1</v>
      </c>
      <c r="F26" s="40" t="s">
        <v>87</v>
      </c>
      <c r="G26" s="40">
        <f>E26*6*60</f>
        <v>360</v>
      </c>
      <c r="H26" s="40">
        <v>30</v>
      </c>
      <c r="I26" s="40" t="s">
        <v>111</v>
      </c>
      <c r="J26" s="445">
        <f>G26*H26/82800</f>
        <v>0.13043478260869565</v>
      </c>
      <c r="K26" s="40" t="s">
        <v>824</v>
      </c>
      <c r="L26" s="40"/>
      <c r="M26" s="29"/>
      <c r="N26" s="29"/>
    </row>
    <row r="27" spans="1:14" ht="20.25">
      <c r="A27" s="457"/>
      <c r="B27" s="457"/>
      <c r="C27" s="458" t="s">
        <v>221</v>
      </c>
      <c r="D27" s="459"/>
      <c r="E27" s="459"/>
      <c r="F27" s="459"/>
      <c r="G27" s="602">
        <f>SUM(G24:G26)</f>
        <v>3960</v>
      </c>
      <c r="H27" s="459"/>
      <c r="I27" s="459"/>
      <c r="J27" s="460">
        <f>SUM(J24:J26)</f>
        <v>2.3043478260869565</v>
      </c>
      <c r="K27" s="459"/>
      <c r="L27" s="459"/>
      <c r="M27" s="459"/>
      <c r="N27" s="457"/>
    </row>
    <row r="29" spans="1:14" ht="18.75">
      <c r="A29" s="608"/>
      <c r="B29" s="514" t="s">
        <v>64</v>
      </c>
      <c r="C29" s="514" t="s">
        <v>65</v>
      </c>
      <c r="D29" s="515" t="s">
        <v>66</v>
      </c>
      <c r="E29" s="514" t="s">
        <v>67</v>
      </c>
      <c r="F29" s="514"/>
      <c r="G29" s="514" t="s">
        <v>68</v>
      </c>
      <c r="H29" s="514" t="s">
        <v>69</v>
      </c>
      <c r="I29" s="514"/>
      <c r="J29" s="514" t="s">
        <v>70</v>
      </c>
      <c r="K29" s="514" t="s">
        <v>71</v>
      </c>
      <c r="L29" s="514"/>
      <c r="M29" s="514"/>
      <c r="N29" s="514" t="s">
        <v>72</v>
      </c>
    </row>
    <row r="30" spans="1:14" ht="15">
      <c r="A30" s="609"/>
      <c r="B30" s="514"/>
      <c r="C30" s="514"/>
      <c r="D30" s="515"/>
      <c r="E30" s="514"/>
      <c r="F30" s="514"/>
      <c r="G30" s="514"/>
      <c r="H30" s="514"/>
      <c r="I30" s="514"/>
      <c r="J30" s="514"/>
      <c r="K30" s="514" t="s">
        <v>73</v>
      </c>
      <c r="L30" s="515" t="s">
        <v>74</v>
      </c>
      <c r="M30" s="516" t="s">
        <v>75</v>
      </c>
      <c r="N30" s="514"/>
    </row>
    <row r="31" spans="1:14" ht="39.75" customHeight="1">
      <c r="A31" s="610" t="s">
        <v>63</v>
      </c>
      <c r="B31" s="514"/>
      <c r="C31" s="514"/>
      <c r="D31" s="515"/>
      <c r="E31" s="440" t="s">
        <v>76</v>
      </c>
      <c r="F31" s="441" t="s">
        <v>77</v>
      </c>
      <c r="G31" s="514"/>
      <c r="H31" s="440" t="s">
        <v>76</v>
      </c>
      <c r="I31" s="440" t="s">
        <v>78</v>
      </c>
      <c r="J31" s="514"/>
      <c r="K31" s="514"/>
      <c r="L31" s="515"/>
      <c r="M31" s="517"/>
      <c r="N31" s="514"/>
    </row>
    <row r="32" spans="1:14" ht="18.75">
      <c r="A32" s="611"/>
      <c r="B32" s="443" t="s">
        <v>833</v>
      </c>
      <c r="C32" s="440"/>
      <c r="D32" s="441"/>
      <c r="E32" s="440"/>
      <c r="F32" s="441"/>
      <c r="G32" s="440"/>
      <c r="H32" s="440"/>
      <c r="I32" s="440"/>
      <c r="J32" s="440"/>
      <c r="K32" s="440"/>
      <c r="L32" s="441"/>
      <c r="M32" s="442"/>
      <c r="N32" s="440"/>
    </row>
    <row r="33" spans="1:14" ht="19.5">
      <c r="A33" s="448">
        <v>2</v>
      </c>
      <c r="B33" s="536" t="s">
        <v>840</v>
      </c>
      <c r="C33" s="537"/>
      <c r="D33" s="40"/>
      <c r="E33" s="40"/>
      <c r="F33" s="40"/>
      <c r="G33" s="40"/>
      <c r="H33" s="40"/>
      <c r="I33" s="40"/>
      <c r="J33" s="42">
        <v>0</v>
      </c>
      <c r="K33" s="40"/>
      <c r="L33" s="29"/>
      <c r="M33" s="29"/>
      <c r="N33" s="29"/>
    </row>
    <row r="34" spans="1:14" ht="153" customHeight="1">
      <c r="A34" s="611"/>
      <c r="B34" s="182"/>
      <c r="C34" s="444" t="s">
        <v>841</v>
      </c>
      <c r="D34" s="40" t="s">
        <v>111</v>
      </c>
      <c r="E34" s="40">
        <v>10</v>
      </c>
      <c r="F34" s="40" t="s">
        <v>87</v>
      </c>
      <c r="G34" s="40">
        <f aca="true" t="shared" si="2" ref="G34:G39">E34*6*60</f>
        <v>3600</v>
      </c>
      <c r="H34" s="40">
        <v>70</v>
      </c>
      <c r="I34" s="40" t="s">
        <v>111</v>
      </c>
      <c r="J34" s="445">
        <f aca="true" t="shared" si="3" ref="J34:J39">G34*H34/82800</f>
        <v>3.0434782608695654</v>
      </c>
      <c r="K34" s="40" t="s">
        <v>824</v>
      </c>
      <c r="L34" s="29"/>
      <c r="M34" s="29"/>
      <c r="N34" s="29" t="s">
        <v>837</v>
      </c>
    </row>
    <row r="35" spans="1:14" ht="39">
      <c r="A35" s="611"/>
      <c r="B35" s="41"/>
      <c r="C35" s="182" t="s">
        <v>842</v>
      </c>
      <c r="D35" s="40" t="s">
        <v>111</v>
      </c>
      <c r="E35" s="40">
        <v>15</v>
      </c>
      <c r="F35" s="40" t="s">
        <v>87</v>
      </c>
      <c r="G35" s="40">
        <f t="shared" si="2"/>
        <v>5400</v>
      </c>
      <c r="H35" s="40">
        <v>30</v>
      </c>
      <c r="I35" s="40" t="s">
        <v>111</v>
      </c>
      <c r="J35" s="445">
        <f t="shared" si="3"/>
        <v>1.9565217391304348</v>
      </c>
      <c r="K35" s="40" t="s">
        <v>824</v>
      </c>
      <c r="L35" s="29"/>
      <c r="M35" s="29"/>
      <c r="N35" s="29"/>
    </row>
    <row r="36" spans="1:14" ht="39">
      <c r="A36" s="611"/>
      <c r="B36" s="29"/>
      <c r="C36" s="182" t="s">
        <v>843</v>
      </c>
      <c r="D36" s="40" t="s">
        <v>111</v>
      </c>
      <c r="E36" s="40">
        <v>7</v>
      </c>
      <c r="F36" s="40" t="s">
        <v>87</v>
      </c>
      <c r="G36" s="40">
        <f t="shared" si="2"/>
        <v>2520</v>
      </c>
      <c r="H36" s="40">
        <v>70</v>
      </c>
      <c r="I36" s="40" t="s">
        <v>111</v>
      </c>
      <c r="J36" s="445">
        <f t="shared" si="3"/>
        <v>2.130434782608696</v>
      </c>
      <c r="K36" s="40" t="s">
        <v>824</v>
      </c>
      <c r="L36" s="40"/>
      <c r="M36" s="29"/>
      <c r="N36" s="29"/>
    </row>
    <row r="37" spans="1:14" ht="39">
      <c r="A37" s="611"/>
      <c r="B37" s="29"/>
      <c r="C37" s="182" t="s">
        <v>844</v>
      </c>
      <c r="D37" s="40" t="s">
        <v>111</v>
      </c>
      <c r="E37" s="40">
        <v>2</v>
      </c>
      <c r="F37" s="40" t="s">
        <v>87</v>
      </c>
      <c r="G37" s="40">
        <f t="shared" si="2"/>
        <v>720</v>
      </c>
      <c r="H37" s="40">
        <v>100</v>
      </c>
      <c r="I37" s="40" t="s">
        <v>111</v>
      </c>
      <c r="J37" s="445">
        <f t="shared" si="3"/>
        <v>0.8695652173913043</v>
      </c>
      <c r="K37" s="40" t="s">
        <v>824</v>
      </c>
      <c r="L37" s="40"/>
      <c r="M37" s="29"/>
      <c r="N37" s="29"/>
    </row>
    <row r="38" spans="1:14" ht="39">
      <c r="A38" s="611"/>
      <c r="B38" s="29"/>
      <c r="C38" s="182" t="s">
        <v>845</v>
      </c>
      <c r="D38" s="40" t="s">
        <v>111</v>
      </c>
      <c r="E38" s="40">
        <v>2</v>
      </c>
      <c r="F38" s="40" t="s">
        <v>87</v>
      </c>
      <c r="G38" s="40">
        <f t="shared" si="2"/>
        <v>720</v>
      </c>
      <c r="H38" s="40">
        <v>130</v>
      </c>
      <c r="I38" s="40" t="s">
        <v>111</v>
      </c>
      <c r="J38" s="445">
        <f t="shared" si="3"/>
        <v>1.1304347826086956</v>
      </c>
      <c r="K38" s="40" t="s">
        <v>824</v>
      </c>
      <c r="L38" s="40"/>
      <c r="M38" s="29"/>
      <c r="N38" s="29"/>
    </row>
    <row r="39" spans="1:14" ht="39">
      <c r="A39" s="611"/>
      <c r="B39" s="29"/>
      <c r="C39" s="182" t="s">
        <v>846</v>
      </c>
      <c r="D39" s="40" t="s">
        <v>111</v>
      </c>
      <c r="E39" s="40">
        <v>3</v>
      </c>
      <c r="F39" s="40" t="s">
        <v>87</v>
      </c>
      <c r="G39" s="40">
        <f t="shared" si="2"/>
        <v>1080</v>
      </c>
      <c r="H39" s="40">
        <v>12</v>
      </c>
      <c r="I39" s="40" t="s">
        <v>111</v>
      </c>
      <c r="J39" s="445">
        <f t="shared" si="3"/>
        <v>0.1565217391304348</v>
      </c>
      <c r="K39" s="40" t="s">
        <v>824</v>
      </c>
      <c r="L39" s="40"/>
      <c r="M39" s="29"/>
      <c r="N39" s="29"/>
    </row>
    <row r="40" spans="1:14" ht="18.75">
      <c r="A40" s="612"/>
      <c r="B40" s="583"/>
      <c r="C40" s="458" t="s">
        <v>221</v>
      </c>
      <c r="D40" s="584"/>
      <c r="E40" s="584"/>
      <c r="F40" s="584"/>
      <c r="G40" s="584">
        <f>SUM(G34:G39)</f>
        <v>14040</v>
      </c>
      <c r="H40" s="584"/>
      <c r="I40" s="584"/>
      <c r="J40" s="460">
        <f>SUM(J34:J39)</f>
        <v>9.28695652173913</v>
      </c>
      <c r="K40" s="584"/>
      <c r="L40" s="584"/>
      <c r="M40" s="584"/>
      <c r="N40" s="583"/>
    </row>
    <row r="42" spans="1:14" ht="18.75">
      <c r="A42" s="608"/>
      <c r="B42" s="514" t="s">
        <v>64</v>
      </c>
      <c r="C42" s="514" t="s">
        <v>65</v>
      </c>
      <c r="D42" s="515" t="s">
        <v>66</v>
      </c>
      <c r="E42" s="514" t="s">
        <v>67</v>
      </c>
      <c r="F42" s="514"/>
      <c r="G42" s="514" t="s">
        <v>68</v>
      </c>
      <c r="H42" s="514" t="s">
        <v>69</v>
      </c>
      <c r="I42" s="514"/>
      <c r="J42" s="514" t="s">
        <v>70</v>
      </c>
      <c r="K42" s="514" t="s">
        <v>71</v>
      </c>
      <c r="L42" s="514"/>
      <c r="M42" s="514"/>
      <c r="N42" s="514" t="s">
        <v>72</v>
      </c>
    </row>
    <row r="43" spans="1:14" ht="15">
      <c r="A43" s="609"/>
      <c r="B43" s="514"/>
      <c r="C43" s="514"/>
      <c r="D43" s="515"/>
      <c r="E43" s="514"/>
      <c r="F43" s="514"/>
      <c r="G43" s="514"/>
      <c r="H43" s="514"/>
      <c r="I43" s="514"/>
      <c r="J43" s="514"/>
      <c r="K43" s="514" t="s">
        <v>73</v>
      </c>
      <c r="L43" s="515" t="s">
        <v>74</v>
      </c>
      <c r="M43" s="516" t="s">
        <v>75</v>
      </c>
      <c r="N43" s="514"/>
    </row>
    <row r="44" spans="1:14" ht="44.25" customHeight="1">
      <c r="A44" s="610" t="s">
        <v>63</v>
      </c>
      <c r="B44" s="514"/>
      <c r="C44" s="514"/>
      <c r="D44" s="515"/>
      <c r="E44" s="440" t="s">
        <v>76</v>
      </c>
      <c r="F44" s="441" t="s">
        <v>77</v>
      </c>
      <c r="G44" s="514"/>
      <c r="H44" s="440" t="s">
        <v>76</v>
      </c>
      <c r="I44" s="440" t="s">
        <v>78</v>
      </c>
      <c r="J44" s="514"/>
      <c r="K44" s="514"/>
      <c r="L44" s="515"/>
      <c r="M44" s="517"/>
      <c r="N44" s="514"/>
    </row>
    <row r="45" spans="1:14" ht="18.75">
      <c r="A45" s="611"/>
      <c r="B45" s="443" t="s">
        <v>833</v>
      </c>
      <c r="C45" s="440"/>
      <c r="D45" s="441"/>
      <c r="E45" s="440"/>
      <c r="F45" s="441"/>
      <c r="G45" s="440"/>
      <c r="H45" s="440"/>
      <c r="I45" s="440"/>
      <c r="J45" s="440"/>
      <c r="K45" s="440"/>
      <c r="L45" s="441"/>
      <c r="M45" s="442"/>
      <c r="N45" s="440"/>
    </row>
    <row r="46" spans="1:14" ht="20.25">
      <c r="A46" s="449">
        <v>3</v>
      </c>
      <c r="B46" s="536" t="s">
        <v>847</v>
      </c>
      <c r="C46" s="537"/>
      <c r="D46" s="40"/>
      <c r="E46" s="40"/>
      <c r="F46" s="40"/>
      <c r="G46" s="40"/>
      <c r="H46" s="40"/>
      <c r="I46" s="40"/>
      <c r="J46" s="42">
        <v>0</v>
      </c>
      <c r="K46" s="40"/>
      <c r="L46" s="29"/>
      <c r="M46" s="29"/>
      <c r="N46" s="29"/>
    </row>
    <row r="47" spans="1:14" ht="159.75" customHeight="1">
      <c r="A47" s="611"/>
      <c r="B47" s="182"/>
      <c r="C47" s="444" t="s">
        <v>848</v>
      </c>
      <c r="D47" s="40" t="s">
        <v>111</v>
      </c>
      <c r="E47" s="40">
        <v>7</v>
      </c>
      <c r="F47" s="40" t="s">
        <v>87</v>
      </c>
      <c r="G47" s="40">
        <f>E47*6*60</f>
        <v>2520</v>
      </c>
      <c r="H47" s="40">
        <v>30</v>
      </c>
      <c r="I47" s="40" t="s">
        <v>111</v>
      </c>
      <c r="J47" s="445">
        <f>G47*H47/82800</f>
        <v>0.9130434782608695</v>
      </c>
      <c r="K47" s="40" t="s">
        <v>824</v>
      </c>
      <c r="L47" s="29"/>
      <c r="M47" s="29"/>
      <c r="N47" s="29" t="s">
        <v>837</v>
      </c>
    </row>
    <row r="48" spans="1:14" ht="39">
      <c r="A48" s="611"/>
      <c r="B48" s="41"/>
      <c r="C48" s="182" t="s">
        <v>849</v>
      </c>
      <c r="D48" s="40" t="s">
        <v>111</v>
      </c>
      <c r="E48" s="40">
        <v>2</v>
      </c>
      <c r="F48" s="40" t="s">
        <v>87</v>
      </c>
      <c r="G48" s="40">
        <f>E48*6*60</f>
        <v>720</v>
      </c>
      <c r="H48" s="40">
        <v>25</v>
      </c>
      <c r="I48" s="40" t="s">
        <v>111</v>
      </c>
      <c r="J48" s="445">
        <f>G48*H48/82800</f>
        <v>0.21739130434782608</v>
      </c>
      <c r="K48" s="40" t="s">
        <v>824</v>
      </c>
      <c r="L48" s="29"/>
      <c r="M48" s="29"/>
      <c r="N48" s="29"/>
    </row>
    <row r="49" spans="1:14" ht="39">
      <c r="A49" s="611"/>
      <c r="B49" s="29"/>
      <c r="C49" s="182" t="s">
        <v>850</v>
      </c>
      <c r="D49" s="40" t="s">
        <v>111</v>
      </c>
      <c r="E49" s="40">
        <v>2</v>
      </c>
      <c r="F49" s="40" t="s">
        <v>87</v>
      </c>
      <c r="G49" s="40">
        <f>E49*6*60</f>
        <v>720</v>
      </c>
      <c r="H49" s="40">
        <v>25</v>
      </c>
      <c r="I49" s="40" t="s">
        <v>111</v>
      </c>
      <c r="J49" s="445">
        <f>G49*H49/82800</f>
        <v>0.21739130434782608</v>
      </c>
      <c r="K49" s="40" t="s">
        <v>824</v>
      </c>
      <c r="L49" s="40"/>
      <c r="M49" s="29"/>
      <c r="N49" s="29"/>
    </row>
    <row r="50" spans="1:14" ht="44.25" customHeight="1">
      <c r="A50" s="611"/>
      <c r="B50" s="29"/>
      <c r="C50" s="182" t="s">
        <v>851</v>
      </c>
      <c r="D50" s="40" t="s">
        <v>111</v>
      </c>
      <c r="E50" s="40">
        <v>1</v>
      </c>
      <c r="F50" s="40" t="s">
        <v>87</v>
      </c>
      <c r="G50" s="40">
        <f>E50*6*60</f>
        <v>360</v>
      </c>
      <c r="H50" s="40">
        <v>130</v>
      </c>
      <c r="I50" s="40" t="s">
        <v>111</v>
      </c>
      <c r="J50" s="445">
        <f>G50*H50/82800</f>
        <v>0.5652173913043478</v>
      </c>
      <c r="K50" s="40" t="s">
        <v>824</v>
      </c>
      <c r="L50" s="40"/>
      <c r="M50" s="29"/>
      <c r="N50" s="29"/>
    </row>
    <row r="51" spans="1:14" ht="57.75" customHeight="1">
      <c r="A51" s="611"/>
      <c r="B51" s="29"/>
      <c r="C51" s="182" t="s">
        <v>852</v>
      </c>
      <c r="D51" s="40" t="s">
        <v>111</v>
      </c>
      <c r="E51" s="40">
        <v>230</v>
      </c>
      <c r="F51" s="40" t="s">
        <v>87</v>
      </c>
      <c r="G51" s="40">
        <f>E51*6*60</f>
        <v>82800</v>
      </c>
      <c r="H51" s="40">
        <v>8</v>
      </c>
      <c r="I51" s="40" t="s">
        <v>111</v>
      </c>
      <c r="J51" s="445">
        <f>G51*H51/82800</f>
        <v>8</v>
      </c>
      <c r="K51" s="40" t="s">
        <v>824</v>
      </c>
      <c r="L51" s="40"/>
      <c r="M51" s="29"/>
      <c r="N51" s="29"/>
    </row>
    <row r="52" spans="1:14" ht="20.25">
      <c r="A52" s="613"/>
      <c r="B52" s="614"/>
      <c r="C52" s="615" t="s">
        <v>221</v>
      </c>
      <c r="D52" s="602"/>
      <c r="E52" s="602"/>
      <c r="F52" s="602"/>
      <c r="G52" s="602">
        <f>SUM(G47:G51)</f>
        <v>87120</v>
      </c>
      <c r="H52" s="602"/>
      <c r="I52" s="602"/>
      <c r="J52" s="616">
        <f>SUM(J47:J51)</f>
        <v>9.91304347826087</v>
      </c>
      <c r="K52" s="602"/>
      <c r="L52" s="602"/>
      <c r="M52" s="602"/>
      <c r="N52" s="614"/>
    </row>
    <row r="55" spans="2:3" ht="20.25">
      <c r="B55" s="90" t="s">
        <v>1000</v>
      </c>
      <c r="C55" s="619">
        <f>G52+G40+G27+G17</f>
        <v>213840</v>
      </c>
    </row>
    <row r="56" spans="2:3" ht="20.25">
      <c r="B56" s="618" t="s">
        <v>289</v>
      </c>
      <c r="C56" s="617">
        <f>J52+J40+J27+J17</f>
        <v>22.817391304347826</v>
      </c>
    </row>
    <row r="57" spans="2:3" ht="20.25">
      <c r="B57" s="34"/>
      <c r="C57" s="34"/>
    </row>
  </sheetData>
  <sheetProtection/>
  <mergeCells count="54">
    <mergeCell ref="A4:A6"/>
    <mergeCell ref="B4:B6"/>
    <mergeCell ref="C4:C6"/>
    <mergeCell ref="D4:D6"/>
    <mergeCell ref="G19:G21"/>
    <mergeCell ref="E4:F5"/>
    <mergeCell ref="G4:G6"/>
    <mergeCell ref="H4:I5"/>
    <mergeCell ref="J4:J6"/>
    <mergeCell ref="K4:M4"/>
    <mergeCell ref="N4:N6"/>
    <mergeCell ref="K5:K6"/>
    <mergeCell ref="L5:L6"/>
    <mergeCell ref="M5:M6"/>
    <mergeCell ref="B8:C8"/>
    <mergeCell ref="A19:A21"/>
    <mergeCell ref="B19:B21"/>
    <mergeCell ref="C19:C21"/>
    <mergeCell ref="D19:D21"/>
    <mergeCell ref="E19:F20"/>
    <mergeCell ref="H19:I20"/>
    <mergeCell ref="J19:J21"/>
    <mergeCell ref="K19:M19"/>
    <mergeCell ref="N19:N21"/>
    <mergeCell ref="K20:K21"/>
    <mergeCell ref="L20:L21"/>
    <mergeCell ref="M20:M21"/>
    <mergeCell ref="B23:C23"/>
    <mergeCell ref="B29:B31"/>
    <mergeCell ref="C29:C31"/>
    <mergeCell ref="D29:D31"/>
    <mergeCell ref="E29:F30"/>
    <mergeCell ref="G29:G31"/>
    <mergeCell ref="H29:I30"/>
    <mergeCell ref="J29:J31"/>
    <mergeCell ref="K29:M29"/>
    <mergeCell ref="N29:N31"/>
    <mergeCell ref="K30:K31"/>
    <mergeCell ref="L30:L31"/>
    <mergeCell ref="M30:M31"/>
    <mergeCell ref="B33:C33"/>
    <mergeCell ref="B42:B44"/>
    <mergeCell ref="C42:C44"/>
    <mergeCell ref="D42:D44"/>
    <mergeCell ref="E42:F43"/>
    <mergeCell ref="G42:G44"/>
    <mergeCell ref="B46:C46"/>
    <mergeCell ref="H42:I43"/>
    <mergeCell ref="J42:J44"/>
    <mergeCell ref="K42:M42"/>
    <mergeCell ref="N42:N44"/>
    <mergeCell ref="K43:K44"/>
    <mergeCell ref="L43:L44"/>
    <mergeCell ref="M43:M4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9">
      <selection activeCell="O52" sqref="O52"/>
    </sheetView>
  </sheetViews>
  <sheetFormatPr defaultColWidth="9.140625" defaultRowHeight="15"/>
  <cols>
    <col min="1" max="1" width="6.421875" style="201" customWidth="1"/>
    <col min="2" max="2" width="14.421875" style="201" customWidth="1"/>
    <col min="3" max="3" width="39.57421875" style="217" customWidth="1"/>
    <col min="4" max="4" width="7.421875" style="201" customWidth="1"/>
    <col min="5" max="5" width="7.140625" style="201" customWidth="1"/>
    <col min="6" max="6" width="6.421875" style="201" customWidth="1"/>
    <col min="7" max="7" width="9.8515625" style="201" customWidth="1"/>
    <col min="8" max="9" width="7.140625" style="201" customWidth="1"/>
    <col min="10" max="10" width="10.7109375" style="201" customWidth="1"/>
    <col min="11" max="11" width="5.7109375" style="201" customWidth="1"/>
    <col min="12" max="13" width="7.28125" style="201" customWidth="1"/>
    <col min="14" max="14" width="8.8515625" style="201" customWidth="1"/>
    <col min="15" max="16384" width="9.140625" style="201" customWidth="1"/>
  </cols>
  <sheetData>
    <row r="1" spans="1:14" ht="18.75">
      <c r="A1" s="539" t="s">
        <v>617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4" ht="18.75">
      <c r="A2" s="540" t="s">
        <v>670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</row>
    <row r="3" spans="1:14" ht="39.75" customHeight="1">
      <c r="A3" s="514" t="s">
        <v>63</v>
      </c>
      <c r="B3" s="514" t="s">
        <v>64</v>
      </c>
      <c r="C3" s="538" t="s">
        <v>65</v>
      </c>
      <c r="D3" s="514" t="s">
        <v>66</v>
      </c>
      <c r="E3" s="514" t="s">
        <v>67</v>
      </c>
      <c r="F3" s="514"/>
      <c r="G3" s="514" t="s">
        <v>68</v>
      </c>
      <c r="H3" s="514" t="s">
        <v>69</v>
      </c>
      <c r="I3" s="514"/>
      <c r="J3" s="514" t="s">
        <v>70</v>
      </c>
      <c r="K3" s="514" t="s">
        <v>71</v>
      </c>
      <c r="L3" s="514"/>
      <c r="M3" s="514"/>
      <c r="N3" s="514" t="s">
        <v>72</v>
      </c>
    </row>
    <row r="4" spans="1:14" ht="18.75" customHeight="1">
      <c r="A4" s="514"/>
      <c r="B4" s="514"/>
      <c r="C4" s="538"/>
      <c r="D4" s="514"/>
      <c r="E4" s="514"/>
      <c r="F4" s="514"/>
      <c r="G4" s="514"/>
      <c r="H4" s="514"/>
      <c r="I4" s="514"/>
      <c r="J4" s="514"/>
      <c r="K4" s="514" t="s">
        <v>73</v>
      </c>
      <c r="L4" s="514" t="s">
        <v>74</v>
      </c>
      <c r="M4" s="541" t="s">
        <v>75</v>
      </c>
      <c r="N4" s="514"/>
    </row>
    <row r="5" spans="1:14" ht="33" customHeight="1">
      <c r="A5" s="514"/>
      <c r="B5" s="514"/>
      <c r="C5" s="538"/>
      <c r="D5" s="514"/>
      <c r="E5" s="174" t="s">
        <v>76</v>
      </c>
      <c r="F5" s="174" t="s">
        <v>77</v>
      </c>
      <c r="G5" s="514"/>
      <c r="H5" s="174" t="s">
        <v>76</v>
      </c>
      <c r="I5" s="174" t="s">
        <v>78</v>
      </c>
      <c r="J5" s="514"/>
      <c r="K5" s="514"/>
      <c r="L5" s="514"/>
      <c r="M5" s="542"/>
      <c r="N5" s="514"/>
    </row>
    <row r="6" spans="1:14" ht="28.5" customHeight="1">
      <c r="A6" s="174"/>
      <c r="B6" s="210" t="s">
        <v>618</v>
      </c>
      <c r="C6" s="207"/>
      <c r="D6" s="174"/>
      <c r="E6" s="174"/>
      <c r="F6" s="174"/>
      <c r="G6" s="174"/>
      <c r="H6" s="174"/>
      <c r="I6" s="174"/>
      <c r="J6" s="174"/>
      <c r="K6" s="174"/>
      <c r="L6" s="174"/>
      <c r="M6" s="175"/>
      <c r="N6" s="174"/>
    </row>
    <row r="7" spans="1:14" ht="51.75" customHeight="1">
      <c r="A7" s="181"/>
      <c r="C7" s="203" t="s">
        <v>619</v>
      </c>
      <c r="D7" s="188" t="s">
        <v>111</v>
      </c>
      <c r="E7" s="189">
        <v>2</v>
      </c>
      <c r="F7" s="188" t="s">
        <v>87</v>
      </c>
      <c r="G7" s="620">
        <v>720</v>
      </c>
      <c r="H7" s="189">
        <v>2</v>
      </c>
      <c r="I7" s="188" t="s">
        <v>111</v>
      </c>
      <c r="J7" s="220">
        <f aca="true" t="shared" si="0" ref="J7:J54">G7*H7/82800</f>
        <v>0.017391304347826087</v>
      </c>
      <c r="K7" s="85"/>
      <c r="L7" s="181"/>
      <c r="M7" s="182"/>
      <c r="N7" s="182"/>
    </row>
    <row r="8" spans="1:14" ht="51.75" customHeight="1">
      <c r="A8" s="181"/>
      <c r="B8" s="185"/>
      <c r="C8" s="203" t="s">
        <v>620</v>
      </c>
      <c r="D8" s="188" t="s">
        <v>111</v>
      </c>
      <c r="E8" s="189">
        <v>2</v>
      </c>
      <c r="F8" s="188" t="s">
        <v>87</v>
      </c>
      <c r="G8" s="621">
        <v>720</v>
      </c>
      <c r="H8" s="189">
        <v>1</v>
      </c>
      <c r="I8" s="188" t="s">
        <v>111</v>
      </c>
      <c r="J8" s="220">
        <f t="shared" si="0"/>
        <v>0.008695652173913044</v>
      </c>
      <c r="L8" s="181"/>
      <c r="M8" s="182"/>
      <c r="N8" s="182"/>
    </row>
    <row r="9" spans="1:14" ht="93.75" customHeight="1">
      <c r="A9" s="181"/>
      <c r="B9" s="182"/>
      <c r="C9" s="209" t="s">
        <v>621</v>
      </c>
      <c r="D9" s="188" t="s">
        <v>111</v>
      </c>
      <c r="E9" s="189">
        <v>1</v>
      </c>
      <c r="F9" s="188" t="s">
        <v>87</v>
      </c>
      <c r="G9" s="621">
        <v>360</v>
      </c>
      <c r="H9" s="189">
        <v>2</v>
      </c>
      <c r="I9" s="188" t="s">
        <v>111</v>
      </c>
      <c r="J9" s="220">
        <f t="shared" si="0"/>
        <v>0.008695652173913044</v>
      </c>
      <c r="K9" s="181"/>
      <c r="L9" s="182"/>
      <c r="M9" s="182"/>
      <c r="N9" s="182"/>
    </row>
    <row r="10" spans="1:14" ht="34.5" customHeight="1">
      <c r="A10" s="181"/>
      <c r="B10" s="211" t="s">
        <v>622</v>
      </c>
      <c r="C10" s="202"/>
      <c r="D10" s="188"/>
      <c r="E10" s="189"/>
      <c r="F10" s="188"/>
      <c r="G10" s="621"/>
      <c r="H10" s="189"/>
      <c r="I10" s="188"/>
      <c r="J10" s="220"/>
      <c r="K10" s="181"/>
      <c r="L10" s="182"/>
      <c r="M10" s="182"/>
      <c r="N10" s="182"/>
    </row>
    <row r="11" spans="1:14" ht="62.25" customHeight="1">
      <c r="A11" s="181"/>
      <c r="C11" s="203" t="s">
        <v>623</v>
      </c>
      <c r="D11" s="188" t="s">
        <v>111</v>
      </c>
      <c r="E11" s="189">
        <v>1</v>
      </c>
      <c r="F11" s="188" t="s">
        <v>87</v>
      </c>
      <c r="G11" s="621">
        <v>360</v>
      </c>
      <c r="H11" s="189">
        <v>1</v>
      </c>
      <c r="I11" s="188" t="s">
        <v>111</v>
      </c>
      <c r="J11" s="220">
        <f t="shared" si="0"/>
        <v>0.004347826086956522</v>
      </c>
      <c r="L11" s="181"/>
      <c r="M11" s="182"/>
      <c r="N11" s="182"/>
    </row>
    <row r="12" spans="1:14" ht="50.25" customHeight="1">
      <c r="A12" s="181"/>
      <c r="B12" s="182"/>
      <c r="C12" s="203" t="s">
        <v>624</v>
      </c>
      <c r="D12" s="188" t="s">
        <v>111</v>
      </c>
      <c r="E12" s="189">
        <v>5</v>
      </c>
      <c r="F12" s="188" t="s">
        <v>87</v>
      </c>
      <c r="G12" s="621">
        <v>1800</v>
      </c>
      <c r="H12" s="188">
        <v>2</v>
      </c>
      <c r="I12" s="188" t="s">
        <v>111</v>
      </c>
      <c r="J12" s="191">
        <f>G12*H12/82800</f>
        <v>0.043478260869565216</v>
      </c>
      <c r="K12" s="188"/>
      <c r="L12" s="181"/>
      <c r="M12" s="182"/>
      <c r="N12" s="182"/>
    </row>
    <row r="13" spans="1:14" ht="33.75" customHeight="1">
      <c r="A13" s="181"/>
      <c r="B13" s="211" t="s">
        <v>625</v>
      </c>
      <c r="C13" s="203"/>
      <c r="D13" s="188"/>
      <c r="E13" s="189"/>
      <c r="F13" s="188"/>
      <c r="G13" s="621"/>
      <c r="H13" s="188"/>
      <c r="I13" s="188"/>
      <c r="J13" s="191"/>
      <c r="K13" s="188"/>
      <c r="L13" s="181"/>
      <c r="M13" s="182"/>
      <c r="N13" s="182"/>
    </row>
    <row r="14" spans="1:14" ht="48.75" customHeight="1">
      <c r="A14" s="181"/>
      <c r="C14" s="203" t="s">
        <v>626</v>
      </c>
      <c r="D14" s="188" t="s">
        <v>111</v>
      </c>
      <c r="E14" s="189">
        <v>30</v>
      </c>
      <c r="F14" s="188" t="s">
        <v>87</v>
      </c>
      <c r="G14" s="621">
        <v>10800</v>
      </c>
      <c r="H14" s="189">
        <v>4</v>
      </c>
      <c r="I14" s="188" t="s">
        <v>111</v>
      </c>
      <c r="J14" s="220">
        <f t="shared" si="0"/>
        <v>0.5217391304347826</v>
      </c>
      <c r="K14" s="181"/>
      <c r="L14" s="182"/>
      <c r="M14" s="182"/>
      <c r="N14" s="182"/>
    </row>
    <row r="15" spans="1:14" ht="42.75" customHeight="1">
      <c r="A15" s="181"/>
      <c r="B15" s="182"/>
      <c r="C15" s="202" t="s">
        <v>627</v>
      </c>
      <c r="D15" s="188" t="s">
        <v>111</v>
      </c>
      <c r="E15" s="189">
        <v>15</v>
      </c>
      <c r="F15" s="188" t="s">
        <v>87</v>
      </c>
      <c r="G15" s="621">
        <v>5400</v>
      </c>
      <c r="H15" s="189">
        <v>1</v>
      </c>
      <c r="I15" s="188" t="s">
        <v>111</v>
      </c>
      <c r="J15" s="192">
        <f t="shared" si="0"/>
        <v>0.06521739130434782</v>
      </c>
      <c r="K15" s="188"/>
      <c r="L15" s="182"/>
      <c r="M15" s="182"/>
      <c r="N15" s="181"/>
    </row>
    <row r="16" spans="1:14" ht="45.75" customHeight="1">
      <c r="A16" s="181"/>
      <c r="B16" s="182"/>
      <c r="C16" s="203" t="s">
        <v>628</v>
      </c>
      <c r="D16" s="188" t="s">
        <v>111</v>
      </c>
      <c r="E16" s="189">
        <v>5</v>
      </c>
      <c r="F16" s="188" t="s">
        <v>87</v>
      </c>
      <c r="G16" s="621">
        <v>1800</v>
      </c>
      <c r="H16" s="188">
        <v>2</v>
      </c>
      <c r="I16" s="188" t="s">
        <v>111</v>
      </c>
      <c r="J16" s="191">
        <f t="shared" si="0"/>
        <v>0.043478260869565216</v>
      </c>
      <c r="K16" s="188"/>
      <c r="L16" s="182"/>
      <c r="M16" s="182"/>
      <c r="N16" s="181"/>
    </row>
    <row r="17" spans="1:14" ht="35.25" customHeight="1">
      <c r="A17" s="181"/>
      <c r="B17" s="211" t="s">
        <v>629</v>
      </c>
      <c r="C17" s="203"/>
      <c r="D17" s="188"/>
      <c r="E17" s="189"/>
      <c r="F17" s="188"/>
      <c r="G17" s="621"/>
      <c r="H17" s="188"/>
      <c r="I17" s="188"/>
      <c r="J17" s="191"/>
      <c r="K17" s="188"/>
      <c r="L17" s="182"/>
      <c r="M17" s="182"/>
      <c r="N17" s="181"/>
    </row>
    <row r="18" spans="1:14" ht="65.25" customHeight="1">
      <c r="A18" s="181"/>
      <c r="C18" s="203" t="s">
        <v>630</v>
      </c>
      <c r="D18" s="188" t="s">
        <v>111</v>
      </c>
      <c r="E18" s="189">
        <v>30</v>
      </c>
      <c r="F18" s="188" t="s">
        <v>87</v>
      </c>
      <c r="G18" s="621">
        <v>10800</v>
      </c>
      <c r="H18" s="189">
        <v>4</v>
      </c>
      <c r="I18" s="188" t="s">
        <v>111</v>
      </c>
      <c r="J18" s="188">
        <f t="shared" si="0"/>
        <v>0.5217391304347826</v>
      </c>
      <c r="K18" s="188"/>
      <c r="L18" s="182"/>
      <c r="M18" s="182"/>
      <c r="N18" s="182"/>
    </row>
    <row r="19" spans="1:14" ht="45" customHeight="1">
      <c r="A19" s="181"/>
      <c r="B19" s="182"/>
      <c r="C19" s="204" t="s">
        <v>631</v>
      </c>
      <c r="D19" s="188" t="s">
        <v>111</v>
      </c>
      <c r="E19" s="189">
        <v>15</v>
      </c>
      <c r="F19" s="188" t="s">
        <v>87</v>
      </c>
      <c r="G19" s="620">
        <v>5400</v>
      </c>
      <c r="H19" s="189">
        <v>1</v>
      </c>
      <c r="I19" s="188" t="s">
        <v>111</v>
      </c>
      <c r="J19" s="188">
        <f t="shared" si="0"/>
        <v>0.06521739130434782</v>
      </c>
      <c r="K19" s="188"/>
      <c r="L19" s="181"/>
      <c r="M19" s="182"/>
      <c r="N19" s="182"/>
    </row>
    <row r="20" spans="1:14" ht="58.5" customHeight="1">
      <c r="A20" s="181"/>
      <c r="B20" s="182"/>
      <c r="C20" s="205" t="s">
        <v>632</v>
      </c>
      <c r="D20" s="188" t="s">
        <v>111</v>
      </c>
      <c r="E20" s="189">
        <v>10</v>
      </c>
      <c r="F20" s="188" t="s">
        <v>87</v>
      </c>
      <c r="G20" s="621">
        <v>3600</v>
      </c>
      <c r="H20" s="189">
        <v>2</v>
      </c>
      <c r="I20" s="188" t="s">
        <v>111</v>
      </c>
      <c r="J20" s="188">
        <f t="shared" si="0"/>
        <v>0.08695652173913043</v>
      </c>
      <c r="K20" s="188"/>
      <c r="L20" s="182"/>
      <c r="M20" s="182"/>
      <c r="N20" s="181"/>
    </row>
    <row r="21" spans="1:14" ht="48" customHeight="1">
      <c r="A21" s="181"/>
      <c r="B21" s="182"/>
      <c r="C21" s="205" t="s">
        <v>633</v>
      </c>
      <c r="D21" s="188" t="s">
        <v>111</v>
      </c>
      <c r="E21" s="189">
        <v>10</v>
      </c>
      <c r="F21" s="188" t="s">
        <v>87</v>
      </c>
      <c r="G21" s="621">
        <v>3600</v>
      </c>
      <c r="H21" s="189">
        <v>8</v>
      </c>
      <c r="I21" s="188" t="s">
        <v>111</v>
      </c>
      <c r="J21" s="188">
        <f t="shared" si="0"/>
        <v>0.34782608695652173</v>
      </c>
      <c r="K21" s="188"/>
      <c r="L21" s="182"/>
      <c r="M21" s="182"/>
      <c r="N21" s="181"/>
    </row>
    <row r="22" spans="1:14" ht="33" customHeight="1">
      <c r="A22" s="181"/>
      <c r="B22" s="211" t="s">
        <v>634</v>
      </c>
      <c r="C22" s="205"/>
      <c r="D22" s="188"/>
      <c r="E22" s="189"/>
      <c r="F22" s="188"/>
      <c r="G22" s="621"/>
      <c r="H22" s="189"/>
      <c r="I22" s="188"/>
      <c r="J22" s="188"/>
      <c r="K22" s="188"/>
      <c r="L22" s="182"/>
      <c r="M22" s="182"/>
      <c r="N22" s="181"/>
    </row>
    <row r="23" spans="1:14" ht="69" customHeight="1">
      <c r="A23" s="181"/>
      <c r="C23" s="205" t="s">
        <v>635</v>
      </c>
      <c r="D23" s="181" t="s">
        <v>111</v>
      </c>
      <c r="E23" s="183">
        <v>2</v>
      </c>
      <c r="F23" s="181" t="s">
        <v>87</v>
      </c>
      <c r="G23" s="622">
        <v>720</v>
      </c>
      <c r="H23" s="183">
        <v>2</v>
      </c>
      <c r="I23" s="181" t="s">
        <v>111</v>
      </c>
      <c r="J23" s="184">
        <f t="shared" si="0"/>
        <v>0.017391304347826087</v>
      </c>
      <c r="K23" s="85"/>
      <c r="L23" s="181"/>
      <c r="M23" s="182"/>
      <c r="N23" s="182"/>
    </row>
    <row r="24" spans="1:14" ht="42.75" customHeight="1">
      <c r="A24" s="181"/>
      <c r="B24" s="182"/>
      <c r="C24" s="205" t="s">
        <v>636</v>
      </c>
      <c r="D24" s="188" t="s">
        <v>111</v>
      </c>
      <c r="E24" s="189">
        <v>8</v>
      </c>
      <c r="F24" s="188" t="s">
        <v>87</v>
      </c>
      <c r="G24" s="621">
        <v>2880</v>
      </c>
      <c r="H24" s="189">
        <v>1</v>
      </c>
      <c r="I24" s="188" t="s">
        <v>111</v>
      </c>
      <c r="J24" s="188">
        <f t="shared" si="0"/>
        <v>0.034782608695652174</v>
      </c>
      <c r="L24" s="188"/>
      <c r="M24" s="182"/>
      <c r="N24" s="181"/>
    </row>
    <row r="25" spans="1:14" ht="48" customHeight="1">
      <c r="A25" s="181"/>
      <c r="B25" s="182"/>
      <c r="C25" s="205" t="s">
        <v>637</v>
      </c>
      <c r="D25" s="188" t="s">
        <v>111</v>
      </c>
      <c r="E25" s="189">
        <v>5</v>
      </c>
      <c r="F25" s="188" t="s">
        <v>87</v>
      </c>
      <c r="G25" s="621">
        <v>1800</v>
      </c>
      <c r="H25" s="189">
        <v>2</v>
      </c>
      <c r="I25" s="188" t="s">
        <v>111</v>
      </c>
      <c r="J25" s="188">
        <f t="shared" si="0"/>
        <v>0.043478260869565216</v>
      </c>
      <c r="K25" s="188"/>
      <c r="L25" s="182"/>
      <c r="M25" s="182"/>
      <c r="N25" s="181"/>
    </row>
    <row r="26" spans="1:14" ht="45" customHeight="1">
      <c r="A26" s="181"/>
      <c r="B26" s="182"/>
      <c r="C26" s="205" t="s">
        <v>638</v>
      </c>
      <c r="D26" s="188" t="s">
        <v>111</v>
      </c>
      <c r="E26" s="189">
        <v>10</v>
      </c>
      <c r="F26" s="188" t="s">
        <v>87</v>
      </c>
      <c r="G26" s="620">
        <v>3600</v>
      </c>
      <c r="H26" s="189">
        <v>8</v>
      </c>
      <c r="I26" s="188" t="s">
        <v>111</v>
      </c>
      <c r="J26" s="188">
        <f t="shared" si="0"/>
        <v>0.34782608695652173</v>
      </c>
      <c r="K26" s="188"/>
      <c r="L26" s="182"/>
      <c r="M26" s="182"/>
      <c r="N26" s="181"/>
    </row>
    <row r="27" spans="1:14" ht="32.25" customHeight="1">
      <c r="A27" s="181"/>
      <c r="B27" s="213" t="s">
        <v>639</v>
      </c>
      <c r="C27" s="205"/>
      <c r="D27" s="188"/>
      <c r="E27" s="189"/>
      <c r="F27" s="188"/>
      <c r="G27" s="620"/>
      <c r="H27" s="189"/>
      <c r="I27" s="188"/>
      <c r="J27" s="188"/>
      <c r="K27" s="188"/>
      <c r="L27" s="182"/>
      <c r="M27" s="182"/>
      <c r="N27" s="181"/>
    </row>
    <row r="28" spans="1:14" ht="45" customHeight="1">
      <c r="A28" s="181"/>
      <c r="C28" s="205" t="s">
        <v>640</v>
      </c>
      <c r="D28" s="188" t="s">
        <v>111</v>
      </c>
      <c r="E28" s="189">
        <v>2</v>
      </c>
      <c r="F28" s="188" t="s">
        <v>87</v>
      </c>
      <c r="G28" s="621">
        <v>720</v>
      </c>
      <c r="H28" s="189">
        <v>1</v>
      </c>
      <c r="I28" s="188" t="s">
        <v>111</v>
      </c>
      <c r="J28" s="188">
        <f t="shared" si="0"/>
        <v>0.008695652173913044</v>
      </c>
      <c r="K28" s="188"/>
      <c r="L28" s="188"/>
      <c r="M28" s="182"/>
      <c r="N28" s="182"/>
    </row>
    <row r="29" spans="1:14" ht="59.25" customHeight="1">
      <c r="A29" s="181"/>
      <c r="B29" s="193"/>
      <c r="C29" s="205" t="s">
        <v>641</v>
      </c>
      <c r="D29" s="188" t="s">
        <v>111</v>
      </c>
      <c r="E29" s="189">
        <v>5</v>
      </c>
      <c r="F29" s="188" t="s">
        <v>87</v>
      </c>
      <c r="G29" s="621">
        <v>1800</v>
      </c>
      <c r="H29" s="189">
        <v>2</v>
      </c>
      <c r="I29" s="188" t="s">
        <v>111</v>
      </c>
      <c r="J29" s="188">
        <f t="shared" si="0"/>
        <v>0.043478260869565216</v>
      </c>
      <c r="K29" s="188"/>
      <c r="L29" s="188"/>
      <c r="M29" s="182"/>
      <c r="N29" s="181"/>
    </row>
    <row r="30" spans="1:14" ht="46.5" customHeight="1">
      <c r="A30" s="181"/>
      <c r="B30" s="193"/>
      <c r="C30" s="205" t="s">
        <v>642</v>
      </c>
      <c r="D30" s="188" t="s">
        <v>111</v>
      </c>
      <c r="E30" s="189">
        <v>24</v>
      </c>
      <c r="F30" s="188" t="s">
        <v>87</v>
      </c>
      <c r="G30" s="620">
        <v>8640</v>
      </c>
      <c r="H30" s="189">
        <v>1</v>
      </c>
      <c r="I30" s="188" t="s">
        <v>111</v>
      </c>
      <c r="J30" s="188">
        <f t="shared" si="0"/>
        <v>0.10434782608695652</v>
      </c>
      <c r="K30" s="188"/>
      <c r="L30" s="182"/>
      <c r="M30" s="182"/>
      <c r="N30" s="181"/>
    </row>
    <row r="31" spans="1:14" ht="61.5" customHeight="1">
      <c r="A31" s="181"/>
      <c r="B31" s="193"/>
      <c r="C31" s="205" t="s">
        <v>643</v>
      </c>
      <c r="D31" s="188" t="s">
        <v>111</v>
      </c>
      <c r="E31" s="189">
        <v>2</v>
      </c>
      <c r="F31" s="188" t="s">
        <v>87</v>
      </c>
      <c r="G31" s="621">
        <v>8640</v>
      </c>
      <c r="H31" s="189">
        <v>1</v>
      </c>
      <c r="I31" s="188" t="s">
        <v>111</v>
      </c>
      <c r="J31" s="188">
        <f t="shared" si="0"/>
        <v>0.10434782608695652</v>
      </c>
      <c r="K31" s="188"/>
      <c r="L31" s="182"/>
      <c r="M31" s="182"/>
      <c r="N31" s="181"/>
    </row>
    <row r="32" spans="1:14" ht="60.75" customHeight="1">
      <c r="A32" s="181"/>
      <c r="B32" s="193"/>
      <c r="C32" s="205" t="s">
        <v>644</v>
      </c>
      <c r="D32" s="181" t="s">
        <v>111</v>
      </c>
      <c r="E32" s="183">
        <v>2</v>
      </c>
      <c r="F32" s="181" t="s">
        <v>87</v>
      </c>
      <c r="G32" s="623">
        <v>720</v>
      </c>
      <c r="H32" s="183">
        <v>4</v>
      </c>
      <c r="I32" s="181" t="s">
        <v>111</v>
      </c>
      <c r="J32" s="184">
        <f t="shared" si="0"/>
        <v>0.034782608695652174</v>
      </c>
      <c r="K32" s="181"/>
      <c r="L32" s="182"/>
      <c r="M32" s="182"/>
      <c r="N32" s="181"/>
    </row>
    <row r="33" spans="1:14" ht="60.75" customHeight="1">
      <c r="A33" s="181"/>
      <c r="B33" s="193"/>
      <c r="C33" s="205" t="s">
        <v>645</v>
      </c>
      <c r="D33" s="181" t="s">
        <v>111</v>
      </c>
      <c r="E33" s="183">
        <v>5</v>
      </c>
      <c r="F33" s="181" t="s">
        <v>87</v>
      </c>
      <c r="G33" s="623">
        <v>1800</v>
      </c>
      <c r="H33" s="183">
        <v>2</v>
      </c>
      <c r="I33" s="181" t="s">
        <v>111</v>
      </c>
      <c r="J33" s="184">
        <f t="shared" si="0"/>
        <v>0.043478260869565216</v>
      </c>
      <c r="K33" s="181"/>
      <c r="L33" s="188"/>
      <c r="M33" s="182"/>
      <c r="N33" s="181"/>
    </row>
    <row r="34" spans="1:14" ht="32.25" customHeight="1">
      <c r="A34" s="181"/>
      <c r="B34" s="213" t="s">
        <v>646</v>
      </c>
      <c r="C34" s="205"/>
      <c r="D34" s="181"/>
      <c r="E34" s="183"/>
      <c r="F34" s="181"/>
      <c r="G34" s="623"/>
      <c r="H34" s="183"/>
      <c r="I34" s="181"/>
      <c r="J34" s="184"/>
      <c r="K34" s="181"/>
      <c r="L34" s="188"/>
      <c r="M34" s="182"/>
      <c r="N34" s="181"/>
    </row>
    <row r="35" spans="1:14" ht="45" customHeight="1">
      <c r="A35" s="181"/>
      <c r="C35" s="205" t="s">
        <v>647</v>
      </c>
      <c r="D35" s="188" t="s">
        <v>111</v>
      </c>
      <c r="E35" s="189">
        <v>3</v>
      </c>
      <c r="F35" s="188" t="s">
        <v>87</v>
      </c>
      <c r="G35" s="621">
        <v>1080</v>
      </c>
      <c r="H35" s="189">
        <v>2</v>
      </c>
      <c r="I35" s="188" t="s">
        <v>111</v>
      </c>
      <c r="J35" s="188">
        <f t="shared" si="0"/>
        <v>0.02608695652173913</v>
      </c>
      <c r="K35" s="188"/>
      <c r="L35" s="182"/>
      <c r="M35" s="182"/>
      <c r="N35" s="182"/>
    </row>
    <row r="36" spans="1:14" ht="29.25" customHeight="1">
      <c r="A36" s="181"/>
      <c r="B36" s="193"/>
      <c r="C36" s="205" t="s">
        <v>648</v>
      </c>
      <c r="D36" s="188" t="s">
        <v>111</v>
      </c>
      <c r="E36" s="189">
        <v>24</v>
      </c>
      <c r="F36" s="188" t="s">
        <v>87</v>
      </c>
      <c r="G36" s="620">
        <v>8640</v>
      </c>
      <c r="H36" s="189">
        <v>1</v>
      </c>
      <c r="I36" s="188" t="s">
        <v>111</v>
      </c>
      <c r="J36" s="188">
        <f t="shared" si="0"/>
        <v>0.10434782608695652</v>
      </c>
      <c r="K36" s="188"/>
      <c r="L36" s="182"/>
      <c r="M36" s="182"/>
      <c r="N36" s="181"/>
    </row>
    <row r="37" spans="1:14" ht="44.25" customHeight="1">
      <c r="A37" s="181"/>
      <c r="B37" s="193"/>
      <c r="C37" s="205" t="s">
        <v>649</v>
      </c>
      <c r="D37" s="181" t="s">
        <v>111</v>
      </c>
      <c r="E37" s="183">
        <v>2</v>
      </c>
      <c r="F37" s="181" t="s">
        <v>87</v>
      </c>
      <c r="G37" s="623">
        <v>720</v>
      </c>
      <c r="H37" s="183">
        <v>4</v>
      </c>
      <c r="I37" s="181" t="s">
        <v>111</v>
      </c>
      <c r="J37" s="184">
        <f t="shared" si="0"/>
        <v>0.034782608695652174</v>
      </c>
      <c r="K37" s="181"/>
      <c r="L37" s="182"/>
      <c r="M37" s="182"/>
      <c r="N37" s="181"/>
    </row>
    <row r="38" spans="1:14" ht="42" customHeight="1">
      <c r="A38" s="181"/>
      <c r="B38" s="193"/>
      <c r="C38" s="205" t="s">
        <v>650</v>
      </c>
      <c r="D38" s="188" t="s">
        <v>111</v>
      </c>
      <c r="E38" s="189">
        <v>3</v>
      </c>
      <c r="F38" s="188" t="s">
        <v>87</v>
      </c>
      <c r="G38" s="621">
        <v>1080</v>
      </c>
      <c r="H38" s="189">
        <v>1</v>
      </c>
      <c r="I38" s="188" t="s">
        <v>111</v>
      </c>
      <c r="J38" s="188">
        <f t="shared" si="0"/>
        <v>0.013043478260869565</v>
      </c>
      <c r="K38" s="188"/>
      <c r="L38" s="182"/>
      <c r="M38" s="182"/>
      <c r="N38" s="181"/>
    </row>
    <row r="39" spans="1:14" ht="30.75" customHeight="1">
      <c r="A39" s="181"/>
      <c r="B39" s="193"/>
      <c r="C39" s="205" t="s">
        <v>651</v>
      </c>
      <c r="D39" s="181" t="s">
        <v>111</v>
      </c>
      <c r="E39" s="183">
        <v>1</v>
      </c>
      <c r="F39" s="181" t="s">
        <v>87</v>
      </c>
      <c r="G39" s="623">
        <v>360</v>
      </c>
      <c r="H39" s="183">
        <v>4</v>
      </c>
      <c r="I39" s="181" t="s">
        <v>111</v>
      </c>
      <c r="J39" s="184">
        <f t="shared" si="0"/>
        <v>0.017391304347826087</v>
      </c>
      <c r="K39" s="181"/>
      <c r="L39" s="182"/>
      <c r="M39" s="182"/>
      <c r="N39" s="181"/>
    </row>
    <row r="40" spans="1:14" ht="30.75" customHeight="1">
      <c r="A40" s="181"/>
      <c r="B40" s="216" t="s">
        <v>652</v>
      </c>
      <c r="C40" s="205"/>
      <c r="D40" s="181"/>
      <c r="E40" s="183"/>
      <c r="F40" s="181"/>
      <c r="G40" s="623"/>
      <c r="H40" s="183"/>
      <c r="I40" s="181"/>
      <c r="J40" s="184"/>
      <c r="K40" s="181"/>
      <c r="L40" s="182"/>
      <c r="M40" s="182"/>
      <c r="N40" s="181"/>
    </row>
    <row r="41" spans="1:14" ht="44.25" customHeight="1">
      <c r="A41" s="181"/>
      <c r="B41" s="85"/>
      <c r="C41" s="205" t="s">
        <v>653</v>
      </c>
      <c r="D41" s="188" t="s">
        <v>111</v>
      </c>
      <c r="E41" s="189">
        <v>3</v>
      </c>
      <c r="F41" s="188" t="s">
        <v>87</v>
      </c>
      <c r="G41" s="621">
        <v>1080</v>
      </c>
      <c r="H41" s="189">
        <v>2</v>
      </c>
      <c r="I41" s="188" t="s">
        <v>111</v>
      </c>
      <c r="J41" s="188">
        <f t="shared" si="0"/>
        <v>0.02608695652173913</v>
      </c>
      <c r="K41" s="188"/>
      <c r="L41" s="182"/>
      <c r="M41" s="182"/>
      <c r="N41" s="182"/>
    </row>
    <row r="42" spans="1:14" ht="43.5" customHeight="1">
      <c r="A42" s="181"/>
      <c r="B42" s="187"/>
      <c r="C42" s="205" t="s">
        <v>654</v>
      </c>
      <c r="D42" s="188" t="s">
        <v>111</v>
      </c>
      <c r="E42" s="189">
        <v>5</v>
      </c>
      <c r="F42" s="188" t="s">
        <v>87</v>
      </c>
      <c r="G42" s="621">
        <v>1800</v>
      </c>
      <c r="H42" s="189">
        <v>2</v>
      </c>
      <c r="I42" s="188" t="s">
        <v>111</v>
      </c>
      <c r="J42" s="188">
        <f t="shared" si="0"/>
        <v>0.043478260869565216</v>
      </c>
      <c r="K42" s="188"/>
      <c r="L42" s="182"/>
      <c r="M42" s="182"/>
      <c r="N42" s="181"/>
    </row>
    <row r="43" spans="1:14" ht="44.25" customHeight="1">
      <c r="A43" s="181"/>
      <c r="B43" s="193"/>
      <c r="C43" s="205" t="s">
        <v>655</v>
      </c>
      <c r="D43" s="188" t="s">
        <v>111</v>
      </c>
      <c r="E43" s="189">
        <v>16</v>
      </c>
      <c r="F43" s="188" t="s">
        <v>87</v>
      </c>
      <c r="G43" s="620">
        <v>5760</v>
      </c>
      <c r="H43" s="189">
        <v>1</v>
      </c>
      <c r="I43" s="188" t="s">
        <v>111</v>
      </c>
      <c r="J43" s="188">
        <f t="shared" si="0"/>
        <v>0.06956521739130435</v>
      </c>
      <c r="K43" s="188"/>
      <c r="L43" s="182"/>
      <c r="M43" s="182"/>
      <c r="N43" s="181"/>
    </row>
    <row r="44" spans="1:14" ht="45.75" customHeight="1">
      <c r="A44" s="181"/>
      <c r="B44" s="193"/>
      <c r="C44" s="205" t="s">
        <v>656</v>
      </c>
      <c r="D44" s="188" t="s">
        <v>111</v>
      </c>
      <c r="E44" s="189">
        <v>24</v>
      </c>
      <c r="F44" s="188" t="s">
        <v>87</v>
      </c>
      <c r="G44" s="621">
        <v>8640</v>
      </c>
      <c r="H44" s="189">
        <v>2</v>
      </c>
      <c r="I44" s="188" t="s">
        <v>111</v>
      </c>
      <c r="J44" s="220">
        <f t="shared" si="0"/>
        <v>0.20869565217391303</v>
      </c>
      <c r="K44" s="181"/>
      <c r="L44" s="182"/>
      <c r="M44" s="182"/>
      <c r="N44" s="181"/>
    </row>
    <row r="45" spans="1:14" ht="45" customHeight="1">
      <c r="A45" s="181"/>
      <c r="B45" s="193"/>
      <c r="C45" s="205" t="s">
        <v>657</v>
      </c>
      <c r="D45" s="188" t="s">
        <v>111</v>
      </c>
      <c r="E45" s="189">
        <v>30</v>
      </c>
      <c r="F45" s="188" t="s">
        <v>658</v>
      </c>
      <c r="G45" s="621">
        <v>10800</v>
      </c>
      <c r="H45" s="189">
        <v>8</v>
      </c>
      <c r="I45" s="188" t="s">
        <v>111</v>
      </c>
      <c r="J45" s="220">
        <f t="shared" si="0"/>
        <v>1.0434782608695652</v>
      </c>
      <c r="K45" s="181"/>
      <c r="L45" s="182"/>
      <c r="M45" s="182"/>
      <c r="N45" s="181"/>
    </row>
    <row r="46" spans="1:14" ht="64.5" customHeight="1">
      <c r="A46" s="181"/>
      <c r="B46" s="193"/>
      <c r="C46" s="205" t="s">
        <v>659</v>
      </c>
      <c r="D46" s="188" t="s">
        <v>111</v>
      </c>
      <c r="E46" s="189">
        <v>5</v>
      </c>
      <c r="F46" s="188" t="s">
        <v>87</v>
      </c>
      <c r="G46" s="621">
        <v>1800</v>
      </c>
      <c r="H46" s="189">
        <v>2</v>
      </c>
      <c r="I46" s="188" t="s">
        <v>111</v>
      </c>
      <c r="J46" s="188">
        <f>G46*H46/82800</f>
        <v>0.043478260869565216</v>
      </c>
      <c r="K46" s="188"/>
      <c r="L46" s="182"/>
      <c r="M46" s="182"/>
      <c r="N46" s="181"/>
    </row>
    <row r="47" spans="1:14" ht="39" customHeight="1">
      <c r="A47" s="181"/>
      <c r="B47" s="216" t="s">
        <v>660</v>
      </c>
      <c r="C47" s="205"/>
      <c r="D47" s="188"/>
      <c r="E47" s="189"/>
      <c r="F47" s="188"/>
      <c r="G47" s="621"/>
      <c r="H47" s="189"/>
      <c r="I47" s="188"/>
      <c r="J47" s="188"/>
      <c r="K47" s="188"/>
      <c r="L47" s="182"/>
      <c r="M47" s="182"/>
      <c r="N47" s="181"/>
    </row>
    <row r="48" spans="1:14" ht="66.75" customHeight="1">
      <c r="A48" s="181"/>
      <c r="C48" s="205" t="s">
        <v>661</v>
      </c>
      <c r="D48" s="188" t="s">
        <v>111</v>
      </c>
      <c r="E48" s="189">
        <v>8</v>
      </c>
      <c r="F48" s="188" t="s">
        <v>87</v>
      </c>
      <c r="G48" s="621">
        <v>2880</v>
      </c>
      <c r="H48" s="189">
        <v>1</v>
      </c>
      <c r="I48" s="188" t="s">
        <v>111</v>
      </c>
      <c r="J48" s="188">
        <f t="shared" si="0"/>
        <v>0.034782608695652174</v>
      </c>
      <c r="K48" s="188"/>
      <c r="L48" s="182"/>
      <c r="M48" s="182"/>
      <c r="N48" s="182"/>
    </row>
    <row r="49" spans="1:14" ht="42.75" customHeight="1">
      <c r="A49" s="181"/>
      <c r="B49" s="193"/>
      <c r="C49" s="205" t="s">
        <v>662</v>
      </c>
      <c r="D49" s="188" t="s">
        <v>111</v>
      </c>
      <c r="E49" s="189">
        <v>3</v>
      </c>
      <c r="F49" s="188" t="s">
        <v>87</v>
      </c>
      <c r="G49" s="621">
        <v>1080</v>
      </c>
      <c r="H49" s="189">
        <v>1</v>
      </c>
      <c r="I49" s="188" t="s">
        <v>111</v>
      </c>
      <c r="J49" s="188">
        <f t="shared" si="0"/>
        <v>0.013043478260869565</v>
      </c>
      <c r="K49" s="188"/>
      <c r="L49" s="182"/>
      <c r="M49" s="182"/>
      <c r="N49" s="181"/>
    </row>
    <row r="50" spans="1:14" ht="64.5" customHeight="1">
      <c r="A50" s="181"/>
      <c r="B50" s="193"/>
      <c r="C50" s="205" t="s">
        <v>663</v>
      </c>
      <c r="D50" s="188" t="s">
        <v>111</v>
      </c>
      <c r="E50" s="189">
        <v>5</v>
      </c>
      <c r="F50" s="188" t="s">
        <v>87</v>
      </c>
      <c r="G50" s="621">
        <v>1800</v>
      </c>
      <c r="H50" s="189">
        <v>4</v>
      </c>
      <c r="I50" s="188" t="s">
        <v>111</v>
      </c>
      <c r="J50" s="188">
        <f t="shared" si="0"/>
        <v>0.08695652173913043</v>
      </c>
      <c r="K50" s="188"/>
      <c r="L50" s="188"/>
      <c r="M50" s="182"/>
      <c r="N50" s="181"/>
    </row>
    <row r="51" spans="1:14" ht="45.75" customHeight="1">
      <c r="A51" s="181"/>
      <c r="B51" s="193"/>
      <c r="C51" s="205" t="s">
        <v>664</v>
      </c>
      <c r="D51" s="188" t="s">
        <v>111</v>
      </c>
      <c r="E51" s="189">
        <v>2</v>
      </c>
      <c r="F51" s="188" t="s">
        <v>87</v>
      </c>
      <c r="G51" s="621">
        <v>720</v>
      </c>
      <c r="H51" s="189">
        <v>4</v>
      </c>
      <c r="I51" s="188" t="s">
        <v>111</v>
      </c>
      <c r="J51" s="188">
        <f t="shared" si="0"/>
        <v>0.034782608695652174</v>
      </c>
      <c r="K51" s="188"/>
      <c r="L51" s="182"/>
      <c r="M51" s="182"/>
      <c r="N51" s="181"/>
    </row>
    <row r="52" spans="1:14" ht="30.75" customHeight="1">
      <c r="A52" s="181"/>
      <c r="B52" s="213" t="s">
        <v>665</v>
      </c>
      <c r="C52" s="205"/>
      <c r="D52" s="188"/>
      <c r="E52" s="189"/>
      <c r="F52" s="188"/>
      <c r="G52" s="621"/>
      <c r="H52" s="189"/>
      <c r="I52" s="188"/>
      <c r="J52" s="188"/>
      <c r="K52" s="188"/>
      <c r="L52" s="182"/>
      <c r="M52" s="182"/>
      <c r="N52" s="181"/>
    </row>
    <row r="53" spans="1:14" ht="80.25" customHeight="1">
      <c r="A53" s="181"/>
      <c r="C53" s="205" t="s">
        <v>666</v>
      </c>
      <c r="D53" s="188" t="s">
        <v>111</v>
      </c>
      <c r="E53" s="189">
        <v>16</v>
      </c>
      <c r="F53" s="188" t="s">
        <v>87</v>
      </c>
      <c r="G53" s="621">
        <v>5760</v>
      </c>
      <c r="H53" s="189">
        <v>1</v>
      </c>
      <c r="I53" s="188" t="s">
        <v>111</v>
      </c>
      <c r="J53" s="188">
        <f t="shared" si="0"/>
        <v>0.06956521739130435</v>
      </c>
      <c r="K53" s="188"/>
      <c r="L53" s="182"/>
      <c r="M53" s="182"/>
      <c r="N53" s="182"/>
    </row>
    <row r="54" spans="1:14" ht="46.5" customHeight="1">
      <c r="A54" s="181"/>
      <c r="B54" s="193"/>
      <c r="C54" s="205" t="s">
        <v>667</v>
      </c>
      <c r="D54" s="188" t="s">
        <v>111</v>
      </c>
      <c r="E54" s="189">
        <v>3</v>
      </c>
      <c r="F54" s="188" t="s">
        <v>87</v>
      </c>
      <c r="G54" s="621">
        <v>1080</v>
      </c>
      <c r="H54" s="189">
        <v>1</v>
      </c>
      <c r="I54" s="188" t="s">
        <v>111</v>
      </c>
      <c r="J54" s="188">
        <f t="shared" si="0"/>
        <v>0.013043478260869565</v>
      </c>
      <c r="K54" s="188"/>
      <c r="L54" s="182"/>
      <c r="M54" s="182"/>
      <c r="N54" s="181"/>
    </row>
    <row r="55" spans="1:14" ht="25.5" customHeight="1">
      <c r="A55" s="624"/>
      <c r="B55" s="625"/>
      <c r="C55" s="208" t="s">
        <v>221</v>
      </c>
      <c r="D55" s="626"/>
      <c r="E55" s="626"/>
      <c r="F55" s="626"/>
      <c r="G55" s="627">
        <f>SUM(G7:G54)</f>
        <v>131760</v>
      </c>
      <c r="H55" s="626"/>
      <c r="I55" s="626"/>
      <c r="J55" s="494">
        <f>SUM(J7:J54)</f>
        <v>4.3999999999999995</v>
      </c>
      <c r="K55" s="625"/>
      <c r="L55" s="625"/>
      <c r="M55" s="625"/>
      <c r="N55" s="624"/>
    </row>
    <row r="56" spans="1:2" ht="15.75" customHeight="1">
      <c r="A56" s="201" t="s">
        <v>79</v>
      </c>
      <c r="B56" s="201" t="s">
        <v>80</v>
      </c>
    </row>
    <row r="57" ht="18.75">
      <c r="B57" s="201" t="s">
        <v>671</v>
      </c>
    </row>
    <row r="58" ht="18.75">
      <c r="B58" s="201" t="s">
        <v>82</v>
      </c>
    </row>
    <row r="59" ht="18.75">
      <c r="B59" s="201" t="s">
        <v>84</v>
      </c>
    </row>
  </sheetData>
  <sheetProtection/>
  <mergeCells count="15">
    <mergeCell ref="N3:N5"/>
    <mergeCell ref="K4:K5"/>
    <mergeCell ref="L4:L5"/>
    <mergeCell ref="M4:M5"/>
    <mergeCell ref="A3:A5"/>
    <mergeCell ref="B3:B5"/>
    <mergeCell ref="C3:C5"/>
    <mergeCell ref="D3:D5"/>
    <mergeCell ref="E3:F4"/>
    <mergeCell ref="G3:G5"/>
    <mergeCell ref="A1:N1"/>
    <mergeCell ref="A2:N2"/>
    <mergeCell ref="H3:I4"/>
    <mergeCell ref="J3:J5"/>
    <mergeCell ref="K3:M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2017-07-12T04:29:36Z</cp:lastPrinted>
  <dcterms:created xsi:type="dcterms:W3CDTF">2017-03-06T03:47:09Z</dcterms:created>
  <dcterms:modified xsi:type="dcterms:W3CDTF">2017-07-12T04:33:29Z</dcterms:modified>
  <cp:category/>
  <cp:version/>
  <cp:contentType/>
  <cp:contentStatus/>
</cp:coreProperties>
</file>